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ample size" sheetId="1" state="visible" r:id="rId3"/>
    <sheet name="Pick the items" sheetId="2" state="visible" r:id="rId4"/>
    <sheet name="Calc" sheetId="3" state="hidden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<sst xmlns="http://schemas.openxmlformats.org/spreadsheetml/2006/main" count="38" uniqueCount="38">
  <si>
    <t xml:space="preserve">Audit sample size calculator (attribute sampling)</t>
  </si>
  <si>
    <t xml:space="preserve">For tests of controls: how many items to test so a clean result supports your conclusion.</t>
  </si>
  <si>
    <t xml:space="preserve">Confidence you want</t>
  </si>
  <si>
    <t xml:space="preserve">How sure you want to be. 90% or 95% is usual for key controls.</t>
  </si>
  <si>
    <t xml:space="preserve">Tolerable deviation rate</t>
  </si>
  <si>
    <t xml:space="preserve">The highest failure rate you could still accept and call the control effective.</t>
  </si>
  <si>
    <t xml:space="preserve">Deviations you will accept in the sample</t>
  </si>
  <si>
    <t xml:space="preserve">Usually 0. If you allow 1, the sample gets bigger.</t>
  </si>
  <si>
    <t xml:space="preserve">Population size (items in the period)</t>
  </si>
  <si>
    <t xml:space="preserve">Number of times the control ran, or number of items it covers.</t>
  </si>
  <si>
    <t xml:space="preserve">Sample size (large population)</t>
  </si>
  <si>
    <t xml:space="preserve">Smallest sample where finding no more than the accepted deviations proves the true rate is below the tolerable rate, at your confidence.</t>
  </si>
  <si>
    <t xml:space="preserve">Sample size (adjusted for your population)</t>
  </si>
  <si>
    <t xml:space="preserve">Small populations need fewer items. This uses the standard finite population adjustment. Use this one.</t>
  </si>
  <si>
    <t xml:space="preserve">Share of the population tested</t>
  </si>
  <si>
    <t xml:space="preserve">Quick reference (large population, 0 deviations accepted)</t>
  </si>
  <si>
    <t xml:space="preserve">Tolerable rate</t>
  </si>
  <si>
    <t xml:space="preserve">90% confidence</t>
  </si>
  <si>
    <t xml:space="preserve">95% confidence</t>
  </si>
  <si>
    <t xml:space="preserve">The calculator uses the Poisson method, the reference table uses the exact zero deviation formula. Both are standard; Poisson comes out a little larger, which is the safe side.</t>
  </si>
  <si>
    <t xml:space="preserve">Key</t>
  </si>
  <si>
    <t xml:space="preserve">Yellow cell, blue text</t>
  </si>
  <si>
    <t xml:space="preserve">Type your own value here</t>
  </si>
  <si>
    <t xml:space="preserve">Green cell</t>
  </si>
  <si>
    <t xml:space="preserve">Worked out for you, do not type over it</t>
  </si>
  <si>
    <t xml:space="preserve">Made by Ravishankar Agrawal, ravishankaragrawal.com. Free to use. Check results against your own methodology before relying on them.</t>
  </si>
  <si>
    <t xml:space="preserve">Systematic selection</t>
  </si>
  <si>
    <t xml:space="preserve">Every k-th item from a random start. Sort your population list in a fixed order first (for example by date and document number).</t>
  </si>
  <si>
    <t xml:space="preserve">Population size</t>
  </si>
  <si>
    <t xml:space="preserve">Sample size</t>
  </si>
  <si>
    <t xml:space="preserve">Interval (every k-th item)</t>
  </si>
  <si>
    <t xml:space="preserve">Random start (1 to interval)</t>
  </si>
  <si>
    <t xml:space="preserve">Type any number from 1 up to the interval. For a fresh one, type =RANDBETWEEN(1,C7) then paste it back as a value so it stops changing.</t>
  </si>
  <si>
    <t xml:space="preserve">Sample no.</t>
  </si>
  <si>
    <t xml:space="preserve">Item number</t>
  </si>
  <si>
    <t xml:space="preserve">Shows up to 500 items. Find each item number in your sorted list and test it.</t>
  </si>
  <si>
    <t xml:space="preserve">n</t>
  </si>
  <si>
    <t xml:space="preserve">Chance of seeing no more than the accepted deviations if the true rate were the tolerable rate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</si>
</sst>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0%"/>
    <numFmt numFmtId="166" formatCode="0.0%"/>
    <numFmt numFmtId="167" formatCode="0"/>
    <numFmt numFmtId="168" formatCode="#,##0"/>
    <numFmt numFmtId="169" formatCode="General"/>
    <numFmt numFmtId="170" formatCode="0.0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C2B30"/>
      <name val="Arial"/>
      <family val="0"/>
      <charset val="1"/>
    </font>
    <font>
      <i val="true"/>
      <sz val="10"/>
      <color rgb="FF56676B"/>
      <name val="Arial"/>
      <family val="0"/>
      <charset val="1"/>
    </font>
    <font>
      <b val="true"/>
      <sz val="10"/>
      <color rgb="FF1C2B3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1C2B3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6C7"/>
        <bgColor rgb="FFFFFF99"/>
      </patternFill>
    </fill>
    <fill>
      <patternFill patternType="solid">
        <fgColor rgb="FFEAF2EE"/>
        <bgColor rgb="FFFFFFFF"/>
      </patternFill>
    </fill>
    <fill>
      <patternFill patternType="solid">
        <fgColor rgb="FF1F6B52"/>
        <bgColor rgb="FF00808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DD5D0"/>
      </left>
      <right style="thin">
        <color rgb="FFCDD5D0"/>
      </right>
      <top style="thin">
        <color rgb="FFCDD5D0"/>
      </top>
      <bottom style="thin">
        <color rgb="FFCDD5D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6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1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F6B52"/>
      <rgbColor rgb="FFC0C0C0"/>
      <rgbColor rgb="FF808080"/>
      <rgbColor rgb="FF9999FF"/>
      <rgbColor rgb="FF993366"/>
      <rgbColor rgb="FFFFF6C7"/>
      <rgbColor rgb="FFEAF2EE"/>
      <rgbColor rgb="FF660066"/>
      <rgbColor rgb="FFFF8080"/>
      <rgbColor rgb="FF0066CC"/>
      <rgbColor rgb="FFCDD5D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6676B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C2B3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D2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44"/>
    <col collapsed="false" customWidth="true" hidden="false" outlineLevel="0" max="3" min="3" style="0" width="16"/>
    <col collapsed="false" customWidth="true" hidden="false" outlineLevel="0" max="4" min="4" style="0" width="70"/>
  </cols>
  <sheetData>
    <row r="2" customFormat="false" ht="19.7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  <c r="C5" s="4" t="n">
        <v>0.95</v>
      </c>
      <c r="D5" s="5" t="s">
        <v>3</v>
      </c>
    </row>
    <row r="6" customFormat="false" ht="15" hidden="false" customHeight="false" outlineLevel="0" collapsed="false">
      <c r="B6" s="3" t="s">
        <v>4</v>
      </c>
      <c r="C6" s="6" t="n">
        <v>0.05</v>
      </c>
      <c r="D6" s="5" t="s">
        <v>5</v>
      </c>
    </row>
    <row r="7" customFormat="false" ht="15" hidden="false" customHeight="false" outlineLevel="0" collapsed="false">
      <c r="B7" s="3" t="s">
        <v>6</v>
      </c>
      <c r="C7" s="7" t="n">
        <v>0</v>
      </c>
      <c r="D7" s="5" t="s">
        <v>7</v>
      </c>
    </row>
    <row r="8" customFormat="false" ht="15" hidden="false" customHeight="false" outlineLevel="0" collapsed="false">
      <c r="B8" s="3" t="s">
        <v>8</v>
      </c>
      <c r="C8" s="8" t="n">
        <v>2500</v>
      </c>
      <c r="D8" s="5" t="s">
        <v>9</v>
      </c>
    </row>
    <row r="10" customFormat="false" ht="23.85" hidden="false" customHeight="false" outlineLevel="0" collapsed="false">
      <c r="B10" s="3" t="s">
        <v>10</v>
      </c>
      <c r="C10" s="9" t="n">
        <f aca="false">IF(OR(C5&lt;=0,C5&gt;=1,C6&lt;=0,C6&gt;=1,C7&lt;0),"Check inputs",IF(COUNTIF(Calc!B2:B2001,"&gt;"&amp;(1-C5))&gt;=2000,"Over 2,000",COUNTIF(Calc!B2:B2001,"&gt;"&amp;(1-C5))+1))</f>
        <v>60</v>
      </c>
      <c r="D10" s="5" t="s">
        <v>11</v>
      </c>
    </row>
    <row r="11" customFormat="false" ht="23.85" hidden="false" customHeight="false" outlineLevel="0" collapsed="false">
      <c r="B11" s="3" t="s">
        <v>12</v>
      </c>
      <c r="C11" s="9" t="n">
        <f aca="false">IF(ISNUMBER(C10),IF(C8&gt;0,MIN(C8,ROUNDUP(C10/(1+C10/C8),0)),C10),C10)</f>
        <v>59</v>
      </c>
      <c r="D11" s="5" t="s">
        <v>13</v>
      </c>
    </row>
    <row r="12" customFormat="false" ht="15" hidden="false" customHeight="false" outlineLevel="0" collapsed="false">
      <c r="B12" s="3" t="s">
        <v>14</v>
      </c>
      <c r="C12" s="10" t="n">
        <f aca="false">IF(AND(ISNUMBER(C11),C8&gt;0),C11/C8,"")</f>
        <v>0.0236</v>
      </c>
    </row>
    <row r="14" customFormat="false" ht="15" hidden="false" customHeight="false" outlineLevel="0" collapsed="false">
      <c r="B14" s="3" t="s">
        <v>15</v>
      </c>
    </row>
    <row r="15" customFormat="false" ht="15" hidden="false" customHeight="false" outlineLevel="0" collapsed="false">
      <c r="B15" s="11" t="s">
        <v>16</v>
      </c>
      <c r="C15" s="11" t="s">
        <v>17</v>
      </c>
      <c r="D15" s="11" t="s">
        <v>18</v>
      </c>
    </row>
    <row r="16" customFormat="false" ht="15" hidden="false" customHeight="false" outlineLevel="0" collapsed="false">
      <c r="B16" s="12" t="n">
        <v>0.03</v>
      </c>
      <c r="C16" s="13" t="n">
        <f aca="false">ROUNDUP(LN(1-0.9)/LN(1-B16),0)</f>
        <v>76</v>
      </c>
      <c r="D16" s="13" t="n">
        <f aca="false">ROUNDUP(LN(1-0.95)/LN(1-B16),0)</f>
        <v>99</v>
      </c>
    </row>
    <row r="17" customFormat="false" ht="15" hidden="false" customHeight="false" outlineLevel="0" collapsed="false">
      <c r="B17" s="12" t="n">
        <v>0.05</v>
      </c>
      <c r="C17" s="13" t="n">
        <f aca="false">ROUNDUP(LN(1-0.9)/LN(1-B17),0)</f>
        <v>45</v>
      </c>
      <c r="D17" s="13" t="n">
        <f aca="false">ROUNDUP(LN(1-0.95)/LN(1-B17),0)</f>
        <v>59</v>
      </c>
    </row>
    <row r="18" customFormat="false" ht="15" hidden="false" customHeight="false" outlineLevel="0" collapsed="false">
      <c r="B18" s="12" t="n">
        <v>0.07</v>
      </c>
      <c r="C18" s="13" t="n">
        <f aca="false">ROUNDUP(LN(1-0.9)/LN(1-B18),0)</f>
        <v>32</v>
      </c>
      <c r="D18" s="13" t="n">
        <f aca="false">ROUNDUP(LN(1-0.95)/LN(1-B18),0)</f>
        <v>42</v>
      </c>
    </row>
    <row r="19" customFormat="false" ht="15" hidden="false" customHeight="false" outlineLevel="0" collapsed="false">
      <c r="B19" s="12" t="n">
        <v>0.1</v>
      </c>
      <c r="C19" s="13" t="n">
        <f aca="false">ROUNDUP(LN(1-0.9)/LN(1-B19),0)</f>
        <v>22</v>
      </c>
      <c r="D19" s="13" t="n">
        <f aca="false">ROUNDUP(LN(1-0.95)/LN(1-B19),0)</f>
        <v>29</v>
      </c>
    </row>
    <row r="21" customFormat="false" ht="15" hidden="false" customHeight="true" outlineLevel="0" collapsed="false">
      <c r="B21" s="14" t="s">
        <v>19</v>
      </c>
      <c r="C21" s="14"/>
      <c r="D21" s="14"/>
    </row>
    <row r="22" customFormat="false" ht="15" hidden="false" customHeight="false" outlineLevel="0" collapsed="false">
      <c r="B22" s="14"/>
      <c r="C22" s="14"/>
      <c r="D22" s="14"/>
    </row>
    <row r="24" customFormat="false" ht="15" hidden="false" customHeight="false" outlineLevel="0" collapsed="false">
      <c r="B24" s="3" t="s">
        <v>20</v>
      </c>
    </row>
    <row r="25" customFormat="false" ht="15" hidden="false" customHeight="false" outlineLevel="0" collapsed="false">
      <c r="B25" s="15" t="s">
        <v>21</v>
      </c>
      <c r="C25" s="16" t="s">
        <v>22</v>
      </c>
    </row>
    <row r="26" customFormat="false" ht="15" hidden="false" customHeight="false" outlineLevel="0" collapsed="false">
      <c r="B26" s="17" t="s">
        <v>23</v>
      </c>
      <c r="C26" s="16" t="s">
        <v>24</v>
      </c>
    </row>
    <row r="28" customFormat="false" ht="15" hidden="false" customHeight="false" outlineLevel="0" collapsed="false">
      <c r="B28" s="2" t="s">
        <v>25</v>
      </c>
    </row>
  </sheetData>
  <mergeCells count="1">
    <mergeCell ref="B21:D2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D5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4"/>
    <col collapsed="false" customWidth="true" hidden="false" outlineLevel="0" max="3" min="3" style="0" width="16"/>
    <col collapsed="false" customWidth="true" hidden="false" outlineLevel="0" max="4" min="4" style="0" width="60"/>
  </cols>
  <sheetData>
    <row r="2" customFormat="false" ht="19.7" hidden="false" customHeight="false" outlineLevel="0" collapsed="false">
      <c r="B2" s="1" t="s">
        <v>26</v>
      </c>
    </row>
    <row r="3" customFormat="false" ht="15" hidden="false" customHeight="false" outlineLevel="0" collapsed="false">
      <c r="B3" s="2" t="s">
        <v>27</v>
      </c>
    </row>
    <row r="5" customFormat="false" ht="15" hidden="false" customHeight="false" outlineLevel="0" collapsed="false">
      <c r="B5" s="3" t="s">
        <v>28</v>
      </c>
      <c r="C5" s="9" t="n">
        <f aca="false">'Sample size'!C8</f>
        <v>2500</v>
      </c>
    </row>
    <row r="6" customFormat="false" ht="15" hidden="false" customHeight="false" outlineLevel="0" collapsed="false">
      <c r="B6" s="3" t="s">
        <v>29</v>
      </c>
      <c r="C6" s="9" t="n">
        <f aca="false">'Sample size'!C11</f>
        <v>59</v>
      </c>
    </row>
    <row r="7" customFormat="false" ht="15" hidden="false" customHeight="false" outlineLevel="0" collapsed="false">
      <c r="B7" s="3" t="s">
        <v>30</v>
      </c>
      <c r="C7" s="18" t="n">
        <f aca="false">IF(AND(ISNUMBER(C5),ISNUMBER(C6),C6&gt;0),C5/C6,"")</f>
        <v>42.3728813559322</v>
      </c>
    </row>
    <row r="8" customFormat="false" ht="39.75" hidden="false" customHeight="true" outlineLevel="0" collapsed="false">
      <c r="B8" s="3" t="s">
        <v>31</v>
      </c>
      <c r="C8" s="15" t="n">
        <v>7</v>
      </c>
      <c r="D8" s="5" t="s">
        <v>32</v>
      </c>
    </row>
    <row r="10" customFormat="false" ht="15" hidden="false" customHeight="false" outlineLevel="0" collapsed="false">
      <c r="B10" s="11" t="s">
        <v>33</v>
      </c>
      <c r="C10" s="11" t="s">
        <v>34</v>
      </c>
      <c r="D10" s="2" t="s">
        <v>35</v>
      </c>
    </row>
    <row r="11" customFormat="false" ht="15" hidden="false" customHeight="false" outlineLevel="0" collapsed="false">
      <c r="B11" s="0" t="n">
        <f aca="false">IF(AND(ISNUMBER($C$6),1&lt;=$C$6),1,"")</f>
        <v>1</v>
      </c>
      <c r="C11" s="0" t="n">
        <f aca="false">IF(B11="","",MIN($C$5,ROUNDUP($C$8+(B11-1)*$C$7,0)))</f>
        <v>7</v>
      </c>
    </row>
    <row r="12" customFormat="false" ht="15" hidden="false" customHeight="false" outlineLevel="0" collapsed="false">
      <c r="B12" s="0" t="n">
        <f aca="false">IF(AND(ISNUMBER($C$6),2&lt;=$C$6),2,"")</f>
        <v>2</v>
      </c>
      <c r="C12" s="0" t="n">
        <f aca="false">IF(B12="","",MIN($C$5,ROUNDUP($C$8+(B12-1)*$C$7,0)))</f>
        <v>50</v>
      </c>
    </row>
    <row r="13" customFormat="false" ht="15" hidden="false" customHeight="false" outlineLevel="0" collapsed="false">
      <c r="B13" s="0" t="n">
        <f aca="false">IF(AND(ISNUMBER($C$6),3&lt;=$C$6),3,"")</f>
        <v>3</v>
      </c>
      <c r="C13" s="0" t="n">
        <f aca="false">IF(B13="","",MIN($C$5,ROUNDUP($C$8+(B13-1)*$C$7,0)))</f>
        <v>92</v>
      </c>
    </row>
    <row r="14" customFormat="false" ht="15" hidden="false" customHeight="false" outlineLevel="0" collapsed="false">
      <c r="B14" s="0" t="n">
        <f aca="false">IF(AND(ISNUMBER($C$6),4&lt;=$C$6),4,"")</f>
        <v>4</v>
      </c>
      <c r="C14" s="0" t="n">
        <f aca="false">IF(B14="","",MIN($C$5,ROUNDUP($C$8+(B14-1)*$C$7,0)))</f>
        <v>135</v>
      </c>
    </row>
    <row r="15" customFormat="false" ht="15" hidden="false" customHeight="false" outlineLevel="0" collapsed="false">
      <c r="B15" s="0" t="n">
        <f aca="false">IF(AND(ISNUMBER($C$6),5&lt;=$C$6),5,"")</f>
        <v>5</v>
      </c>
      <c r="C15" s="0" t="n">
        <f aca="false">IF(B15="","",MIN($C$5,ROUNDUP($C$8+(B15-1)*$C$7,0)))</f>
        <v>177</v>
      </c>
    </row>
    <row r="16" customFormat="false" ht="15" hidden="false" customHeight="false" outlineLevel="0" collapsed="false">
      <c r="B16" s="0" t="n">
        <f aca="false">IF(AND(ISNUMBER($C$6),6&lt;=$C$6),6,"")</f>
        <v>6</v>
      </c>
      <c r="C16" s="0" t="n">
        <f aca="false">IF(B16="","",MIN($C$5,ROUNDUP($C$8+(B16-1)*$C$7,0)))</f>
        <v>219</v>
      </c>
    </row>
    <row r="17" customFormat="false" ht="15" hidden="false" customHeight="false" outlineLevel="0" collapsed="false">
      <c r="B17" s="0" t="n">
        <f aca="false">IF(AND(ISNUMBER($C$6),7&lt;=$C$6),7,"")</f>
        <v>7</v>
      </c>
      <c r="C17" s="0" t="n">
        <f aca="false">IF(B17="","",MIN($C$5,ROUNDUP($C$8+(B17-1)*$C$7,0)))</f>
        <v>262</v>
      </c>
    </row>
    <row r="18" customFormat="false" ht="15" hidden="false" customHeight="false" outlineLevel="0" collapsed="false">
      <c r="B18" s="0" t="n">
        <f aca="false">IF(AND(ISNUMBER($C$6),8&lt;=$C$6),8,"")</f>
        <v>8</v>
      </c>
      <c r="C18" s="0" t="n">
        <f aca="false">IF(B18="","",MIN($C$5,ROUNDUP($C$8+(B18-1)*$C$7,0)))</f>
        <v>304</v>
      </c>
    </row>
    <row r="19" customFormat="false" ht="15" hidden="false" customHeight="false" outlineLevel="0" collapsed="false">
      <c r="B19" s="0" t="n">
        <f aca="false">IF(AND(ISNUMBER($C$6),9&lt;=$C$6),9,"")</f>
        <v>9</v>
      </c>
      <c r="C19" s="0" t="n">
        <f aca="false">IF(B19="","",MIN($C$5,ROUNDUP($C$8+(B19-1)*$C$7,0)))</f>
        <v>346</v>
      </c>
    </row>
    <row r="20" customFormat="false" ht="15" hidden="false" customHeight="false" outlineLevel="0" collapsed="false">
      <c r="B20" s="0" t="n">
        <f aca="false">IF(AND(ISNUMBER($C$6),10&lt;=$C$6),10,"")</f>
        <v>10</v>
      </c>
      <c r="C20" s="0" t="n">
        <f aca="false">IF(B20="","",MIN($C$5,ROUNDUP($C$8+(B20-1)*$C$7,0)))</f>
        <v>389</v>
      </c>
    </row>
    <row r="21" customFormat="false" ht="15" hidden="false" customHeight="false" outlineLevel="0" collapsed="false">
      <c r="B21" s="0" t="n">
        <f aca="false">IF(AND(ISNUMBER($C$6),11&lt;=$C$6),11,"")</f>
        <v>11</v>
      </c>
      <c r="C21" s="0" t="n">
        <f aca="false">IF(B21="","",MIN($C$5,ROUNDUP($C$8+(B21-1)*$C$7,0)))</f>
        <v>431</v>
      </c>
    </row>
    <row r="22" customFormat="false" ht="15" hidden="false" customHeight="false" outlineLevel="0" collapsed="false">
      <c r="B22" s="0" t="n">
        <f aca="false">IF(AND(ISNUMBER($C$6),12&lt;=$C$6),12,"")</f>
        <v>12</v>
      </c>
      <c r="C22" s="0" t="n">
        <f aca="false">IF(B22="","",MIN($C$5,ROUNDUP($C$8+(B22-1)*$C$7,0)))</f>
        <v>474</v>
      </c>
    </row>
    <row r="23" customFormat="false" ht="15" hidden="false" customHeight="false" outlineLevel="0" collapsed="false">
      <c r="B23" s="0" t="n">
        <f aca="false">IF(AND(ISNUMBER($C$6),13&lt;=$C$6),13,"")</f>
        <v>13</v>
      </c>
      <c r="C23" s="0" t="n">
        <f aca="false">IF(B23="","",MIN($C$5,ROUNDUP($C$8+(B23-1)*$C$7,0)))</f>
        <v>516</v>
      </c>
    </row>
    <row r="24" customFormat="false" ht="15" hidden="false" customHeight="false" outlineLevel="0" collapsed="false">
      <c r="B24" s="0" t="n">
        <f aca="false">IF(AND(ISNUMBER($C$6),14&lt;=$C$6),14,"")</f>
        <v>14</v>
      </c>
      <c r="C24" s="0" t="n">
        <f aca="false">IF(B24="","",MIN($C$5,ROUNDUP($C$8+(B24-1)*$C$7,0)))</f>
        <v>558</v>
      </c>
    </row>
    <row r="25" customFormat="false" ht="15" hidden="false" customHeight="false" outlineLevel="0" collapsed="false">
      <c r="B25" s="0" t="n">
        <f aca="false">IF(AND(ISNUMBER($C$6),15&lt;=$C$6),15,"")</f>
        <v>15</v>
      </c>
      <c r="C25" s="0" t="n">
        <f aca="false">IF(B25="","",MIN($C$5,ROUNDUP($C$8+(B25-1)*$C$7,0)))</f>
        <v>601</v>
      </c>
    </row>
    <row r="26" customFormat="false" ht="15" hidden="false" customHeight="false" outlineLevel="0" collapsed="false">
      <c r="B26" s="0" t="n">
        <f aca="false">IF(AND(ISNUMBER($C$6),16&lt;=$C$6),16,"")</f>
        <v>16</v>
      </c>
      <c r="C26" s="0" t="n">
        <f aca="false">IF(B26="","",MIN($C$5,ROUNDUP($C$8+(B26-1)*$C$7,0)))</f>
        <v>643</v>
      </c>
    </row>
    <row r="27" customFormat="false" ht="15" hidden="false" customHeight="false" outlineLevel="0" collapsed="false">
      <c r="B27" s="0" t="n">
        <f aca="false">IF(AND(ISNUMBER($C$6),17&lt;=$C$6),17,"")</f>
        <v>17</v>
      </c>
      <c r="C27" s="0" t="n">
        <f aca="false">IF(B27="","",MIN($C$5,ROUNDUP($C$8+(B27-1)*$C$7,0)))</f>
        <v>685</v>
      </c>
    </row>
    <row r="28" customFormat="false" ht="15" hidden="false" customHeight="false" outlineLevel="0" collapsed="false">
      <c r="B28" s="0" t="n">
        <f aca="false">IF(AND(ISNUMBER($C$6),18&lt;=$C$6),18,"")</f>
        <v>18</v>
      </c>
      <c r="C28" s="0" t="n">
        <f aca="false">IF(B28="","",MIN($C$5,ROUNDUP($C$8+(B28-1)*$C$7,0)))</f>
        <v>728</v>
      </c>
    </row>
    <row r="29" customFormat="false" ht="15" hidden="false" customHeight="false" outlineLevel="0" collapsed="false">
      <c r="B29" s="0" t="n">
        <f aca="false">IF(AND(ISNUMBER($C$6),19&lt;=$C$6),19,"")</f>
        <v>19</v>
      </c>
      <c r="C29" s="0" t="n">
        <f aca="false">IF(B29="","",MIN($C$5,ROUNDUP($C$8+(B29-1)*$C$7,0)))</f>
        <v>770</v>
      </c>
    </row>
    <row r="30" customFormat="false" ht="15" hidden="false" customHeight="false" outlineLevel="0" collapsed="false">
      <c r="B30" s="0" t="n">
        <f aca="false">IF(AND(ISNUMBER($C$6),20&lt;=$C$6),20,"")</f>
        <v>20</v>
      </c>
      <c r="C30" s="0" t="n">
        <f aca="false">IF(B30="","",MIN($C$5,ROUNDUP($C$8+(B30-1)*$C$7,0)))</f>
        <v>813</v>
      </c>
    </row>
    <row r="31" customFormat="false" ht="15" hidden="false" customHeight="false" outlineLevel="0" collapsed="false">
      <c r="B31" s="0" t="n">
        <f aca="false">IF(AND(ISNUMBER($C$6),21&lt;=$C$6),21,"")</f>
        <v>21</v>
      </c>
      <c r="C31" s="0" t="n">
        <f aca="false">IF(B31="","",MIN($C$5,ROUNDUP($C$8+(B31-1)*$C$7,0)))</f>
        <v>855</v>
      </c>
    </row>
    <row r="32" customFormat="false" ht="15" hidden="false" customHeight="false" outlineLevel="0" collapsed="false">
      <c r="B32" s="0" t="n">
        <f aca="false">IF(AND(ISNUMBER($C$6),22&lt;=$C$6),22,"")</f>
        <v>22</v>
      </c>
      <c r="C32" s="0" t="n">
        <f aca="false">IF(B32="","",MIN($C$5,ROUNDUP($C$8+(B32-1)*$C$7,0)))</f>
        <v>897</v>
      </c>
    </row>
    <row r="33" customFormat="false" ht="15" hidden="false" customHeight="false" outlineLevel="0" collapsed="false">
      <c r="B33" s="0" t="n">
        <f aca="false">IF(AND(ISNUMBER($C$6),23&lt;=$C$6),23,"")</f>
        <v>23</v>
      </c>
      <c r="C33" s="0" t="n">
        <f aca="false">IF(B33="","",MIN($C$5,ROUNDUP($C$8+(B33-1)*$C$7,0)))</f>
        <v>940</v>
      </c>
    </row>
    <row r="34" customFormat="false" ht="15" hidden="false" customHeight="false" outlineLevel="0" collapsed="false">
      <c r="B34" s="0" t="n">
        <f aca="false">IF(AND(ISNUMBER($C$6),24&lt;=$C$6),24,"")</f>
        <v>24</v>
      </c>
      <c r="C34" s="0" t="n">
        <f aca="false">IF(B34="","",MIN($C$5,ROUNDUP($C$8+(B34-1)*$C$7,0)))</f>
        <v>982</v>
      </c>
    </row>
    <row r="35" customFormat="false" ht="15" hidden="false" customHeight="false" outlineLevel="0" collapsed="false">
      <c r="B35" s="0" t="n">
        <f aca="false">IF(AND(ISNUMBER($C$6),25&lt;=$C$6),25,"")</f>
        <v>25</v>
      </c>
      <c r="C35" s="0" t="n">
        <f aca="false">IF(B35="","",MIN($C$5,ROUNDUP($C$8+(B35-1)*$C$7,0)))</f>
        <v>1024</v>
      </c>
    </row>
    <row r="36" customFormat="false" ht="15" hidden="false" customHeight="false" outlineLevel="0" collapsed="false">
      <c r="B36" s="0" t="n">
        <f aca="false">IF(AND(ISNUMBER($C$6),26&lt;=$C$6),26,"")</f>
        <v>26</v>
      </c>
      <c r="C36" s="0" t="n">
        <f aca="false">IF(B36="","",MIN($C$5,ROUNDUP($C$8+(B36-1)*$C$7,0)))</f>
        <v>1067</v>
      </c>
    </row>
    <row r="37" customFormat="false" ht="15" hidden="false" customHeight="false" outlineLevel="0" collapsed="false">
      <c r="B37" s="0" t="n">
        <f aca="false">IF(AND(ISNUMBER($C$6),27&lt;=$C$6),27,"")</f>
        <v>27</v>
      </c>
      <c r="C37" s="0" t="n">
        <f aca="false">IF(B37="","",MIN($C$5,ROUNDUP($C$8+(B37-1)*$C$7,0)))</f>
        <v>1109</v>
      </c>
    </row>
    <row r="38" customFormat="false" ht="15" hidden="false" customHeight="false" outlineLevel="0" collapsed="false">
      <c r="B38" s="0" t="n">
        <f aca="false">IF(AND(ISNUMBER($C$6),28&lt;=$C$6),28,"")</f>
        <v>28</v>
      </c>
      <c r="C38" s="0" t="n">
        <f aca="false">IF(B38="","",MIN($C$5,ROUNDUP($C$8+(B38-1)*$C$7,0)))</f>
        <v>1152</v>
      </c>
    </row>
    <row r="39" customFormat="false" ht="15" hidden="false" customHeight="false" outlineLevel="0" collapsed="false">
      <c r="B39" s="0" t="n">
        <f aca="false">IF(AND(ISNUMBER($C$6),29&lt;=$C$6),29,"")</f>
        <v>29</v>
      </c>
      <c r="C39" s="0" t="n">
        <f aca="false">IF(B39="","",MIN($C$5,ROUNDUP($C$8+(B39-1)*$C$7,0)))</f>
        <v>1194</v>
      </c>
    </row>
    <row r="40" customFormat="false" ht="15" hidden="false" customHeight="false" outlineLevel="0" collapsed="false">
      <c r="B40" s="0" t="n">
        <f aca="false">IF(AND(ISNUMBER($C$6),30&lt;=$C$6),30,"")</f>
        <v>30</v>
      </c>
      <c r="C40" s="0" t="n">
        <f aca="false">IF(B40="","",MIN($C$5,ROUNDUP($C$8+(B40-1)*$C$7,0)))</f>
        <v>1236</v>
      </c>
    </row>
    <row r="41" customFormat="false" ht="15" hidden="false" customHeight="false" outlineLevel="0" collapsed="false">
      <c r="B41" s="0" t="n">
        <f aca="false">IF(AND(ISNUMBER($C$6),31&lt;=$C$6),31,"")</f>
        <v>31</v>
      </c>
      <c r="C41" s="0" t="n">
        <f aca="false">IF(B41="","",MIN($C$5,ROUNDUP($C$8+(B41-1)*$C$7,0)))</f>
        <v>1279</v>
      </c>
    </row>
    <row r="42" customFormat="false" ht="15" hidden="false" customHeight="false" outlineLevel="0" collapsed="false">
      <c r="B42" s="0" t="n">
        <f aca="false">IF(AND(ISNUMBER($C$6),32&lt;=$C$6),32,"")</f>
        <v>32</v>
      </c>
      <c r="C42" s="0" t="n">
        <f aca="false">IF(B42="","",MIN($C$5,ROUNDUP($C$8+(B42-1)*$C$7,0)))</f>
        <v>1321</v>
      </c>
    </row>
    <row r="43" customFormat="false" ht="15" hidden="false" customHeight="false" outlineLevel="0" collapsed="false">
      <c r="B43" s="0" t="n">
        <f aca="false">IF(AND(ISNUMBER($C$6),33&lt;=$C$6),33,"")</f>
        <v>33</v>
      </c>
      <c r="C43" s="0" t="n">
        <f aca="false">IF(B43="","",MIN($C$5,ROUNDUP($C$8+(B43-1)*$C$7,0)))</f>
        <v>1363</v>
      </c>
    </row>
    <row r="44" customFormat="false" ht="15" hidden="false" customHeight="false" outlineLevel="0" collapsed="false">
      <c r="B44" s="0" t="n">
        <f aca="false">IF(AND(ISNUMBER($C$6),34&lt;=$C$6),34,"")</f>
        <v>34</v>
      </c>
      <c r="C44" s="0" t="n">
        <f aca="false">IF(B44="","",MIN($C$5,ROUNDUP($C$8+(B44-1)*$C$7,0)))</f>
        <v>1406</v>
      </c>
    </row>
    <row r="45" customFormat="false" ht="15" hidden="false" customHeight="false" outlineLevel="0" collapsed="false">
      <c r="B45" s="0" t="n">
        <f aca="false">IF(AND(ISNUMBER($C$6),35&lt;=$C$6),35,"")</f>
        <v>35</v>
      </c>
      <c r="C45" s="0" t="n">
        <f aca="false">IF(B45="","",MIN($C$5,ROUNDUP($C$8+(B45-1)*$C$7,0)))</f>
        <v>1448</v>
      </c>
    </row>
    <row r="46" customFormat="false" ht="15" hidden="false" customHeight="false" outlineLevel="0" collapsed="false">
      <c r="B46" s="0" t="n">
        <f aca="false">IF(AND(ISNUMBER($C$6),36&lt;=$C$6),36,"")</f>
        <v>36</v>
      </c>
      <c r="C46" s="0" t="n">
        <f aca="false">IF(B46="","",MIN($C$5,ROUNDUP($C$8+(B46-1)*$C$7,0)))</f>
        <v>1491</v>
      </c>
    </row>
    <row r="47" customFormat="false" ht="15" hidden="false" customHeight="false" outlineLevel="0" collapsed="false">
      <c r="B47" s="0" t="n">
        <f aca="false">IF(AND(ISNUMBER($C$6),37&lt;=$C$6),37,"")</f>
        <v>37</v>
      </c>
      <c r="C47" s="0" t="n">
        <f aca="false">IF(B47="","",MIN($C$5,ROUNDUP($C$8+(B47-1)*$C$7,0)))</f>
        <v>1533</v>
      </c>
    </row>
    <row r="48" customFormat="false" ht="15" hidden="false" customHeight="false" outlineLevel="0" collapsed="false">
      <c r="B48" s="0" t="n">
        <f aca="false">IF(AND(ISNUMBER($C$6),38&lt;=$C$6),38,"")</f>
        <v>38</v>
      </c>
      <c r="C48" s="0" t="n">
        <f aca="false">IF(B48="","",MIN($C$5,ROUNDUP($C$8+(B48-1)*$C$7,0)))</f>
        <v>1575</v>
      </c>
    </row>
    <row r="49" customFormat="false" ht="15" hidden="false" customHeight="false" outlineLevel="0" collapsed="false">
      <c r="B49" s="0" t="n">
        <f aca="false">IF(AND(ISNUMBER($C$6),39&lt;=$C$6),39,"")</f>
        <v>39</v>
      </c>
      <c r="C49" s="0" t="n">
        <f aca="false">IF(B49="","",MIN($C$5,ROUNDUP($C$8+(B49-1)*$C$7,0)))</f>
        <v>1618</v>
      </c>
    </row>
    <row r="50" customFormat="false" ht="15" hidden="false" customHeight="false" outlineLevel="0" collapsed="false">
      <c r="B50" s="0" t="n">
        <f aca="false">IF(AND(ISNUMBER($C$6),40&lt;=$C$6),40,"")</f>
        <v>40</v>
      </c>
      <c r="C50" s="0" t="n">
        <f aca="false">IF(B50="","",MIN($C$5,ROUNDUP($C$8+(B50-1)*$C$7,0)))</f>
        <v>1660</v>
      </c>
    </row>
    <row r="51" customFormat="false" ht="15" hidden="false" customHeight="false" outlineLevel="0" collapsed="false">
      <c r="B51" s="0" t="n">
        <f aca="false">IF(AND(ISNUMBER($C$6),41&lt;=$C$6),41,"")</f>
        <v>41</v>
      </c>
      <c r="C51" s="0" t="n">
        <f aca="false">IF(B51="","",MIN($C$5,ROUNDUP($C$8+(B51-1)*$C$7,0)))</f>
        <v>1702</v>
      </c>
    </row>
    <row r="52" customFormat="false" ht="15" hidden="false" customHeight="false" outlineLevel="0" collapsed="false">
      <c r="B52" s="0" t="n">
        <f aca="false">IF(AND(ISNUMBER($C$6),42&lt;=$C$6),42,"")</f>
        <v>42</v>
      </c>
      <c r="C52" s="0" t="n">
        <f aca="false">IF(B52="","",MIN($C$5,ROUNDUP($C$8+(B52-1)*$C$7,0)))</f>
        <v>1745</v>
      </c>
    </row>
    <row r="53" customFormat="false" ht="15" hidden="false" customHeight="false" outlineLevel="0" collapsed="false">
      <c r="B53" s="0" t="n">
        <f aca="false">IF(AND(ISNUMBER($C$6),43&lt;=$C$6),43,"")</f>
        <v>43</v>
      </c>
      <c r="C53" s="0" t="n">
        <f aca="false">IF(B53="","",MIN($C$5,ROUNDUP($C$8+(B53-1)*$C$7,0)))</f>
        <v>1787</v>
      </c>
    </row>
    <row r="54" customFormat="false" ht="15" hidden="false" customHeight="false" outlineLevel="0" collapsed="false">
      <c r="B54" s="0" t="n">
        <f aca="false">IF(AND(ISNUMBER($C$6),44&lt;=$C$6),44,"")</f>
        <v>44</v>
      </c>
      <c r="C54" s="0" t="n">
        <f aca="false">IF(B54="","",MIN($C$5,ROUNDUP($C$8+(B54-1)*$C$7,0)))</f>
        <v>1830</v>
      </c>
    </row>
    <row r="55" customFormat="false" ht="15" hidden="false" customHeight="false" outlineLevel="0" collapsed="false">
      <c r="B55" s="0" t="n">
        <f aca="false">IF(AND(ISNUMBER($C$6),45&lt;=$C$6),45,"")</f>
        <v>45</v>
      </c>
      <c r="C55" s="0" t="n">
        <f aca="false">IF(B55="","",MIN($C$5,ROUNDUP($C$8+(B55-1)*$C$7,0)))</f>
        <v>1872</v>
      </c>
    </row>
    <row r="56" customFormat="false" ht="15" hidden="false" customHeight="false" outlineLevel="0" collapsed="false">
      <c r="B56" s="0" t="n">
        <f aca="false">IF(AND(ISNUMBER($C$6),46&lt;=$C$6),46,"")</f>
        <v>46</v>
      </c>
      <c r="C56" s="0" t="n">
        <f aca="false">IF(B56="","",MIN($C$5,ROUNDUP($C$8+(B56-1)*$C$7,0)))</f>
        <v>1914</v>
      </c>
    </row>
    <row r="57" customFormat="false" ht="15" hidden="false" customHeight="false" outlineLevel="0" collapsed="false">
      <c r="B57" s="0" t="n">
        <f aca="false">IF(AND(ISNUMBER($C$6),47&lt;=$C$6),47,"")</f>
        <v>47</v>
      </c>
      <c r="C57" s="0" t="n">
        <f aca="false">IF(B57="","",MIN($C$5,ROUNDUP($C$8+(B57-1)*$C$7,0)))</f>
        <v>1957</v>
      </c>
    </row>
    <row r="58" customFormat="false" ht="15" hidden="false" customHeight="false" outlineLevel="0" collapsed="false">
      <c r="B58" s="0" t="n">
        <f aca="false">IF(AND(ISNUMBER($C$6),48&lt;=$C$6),48,"")</f>
        <v>48</v>
      </c>
      <c r="C58" s="0" t="n">
        <f aca="false">IF(B58="","",MIN($C$5,ROUNDUP($C$8+(B58-1)*$C$7,0)))</f>
        <v>1999</v>
      </c>
    </row>
    <row r="59" customFormat="false" ht="15" hidden="false" customHeight="false" outlineLevel="0" collapsed="false">
      <c r="B59" s="0" t="n">
        <f aca="false">IF(AND(ISNUMBER($C$6),49&lt;=$C$6),49,"")</f>
        <v>49</v>
      </c>
      <c r="C59" s="0" t="n">
        <f aca="false">IF(B59="","",MIN($C$5,ROUNDUP($C$8+(B59-1)*$C$7,0)))</f>
        <v>2041</v>
      </c>
    </row>
    <row r="60" customFormat="false" ht="15" hidden="false" customHeight="false" outlineLevel="0" collapsed="false">
      <c r="B60" s="0" t="n">
        <f aca="false">IF(AND(ISNUMBER($C$6),50&lt;=$C$6),50,"")</f>
        <v>50</v>
      </c>
      <c r="C60" s="0" t="n">
        <f aca="false">IF(B60="","",MIN($C$5,ROUNDUP($C$8+(B60-1)*$C$7,0)))</f>
        <v>2084</v>
      </c>
    </row>
    <row r="61" customFormat="false" ht="15" hidden="false" customHeight="false" outlineLevel="0" collapsed="false">
      <c r="B61" s="0" t="n">
        <f aca="false">IF(AND(ISNUMBER($C$6),51&lt;=$C$6),51,"")</f>
        <v>51</v>
      </c>
      <c r="C61" s="0" t="n">
        <f aca="false">IF(B61="","",MIN($C$5,ROUNDUP($C$8+(B61-1)*$C$7,0)))</f>
        <v>2126</v>
      </c>
    </row>
    <row r="62" customFormat="false" ht="15" hidden="false" customHeight="false" outlineLevel="0" collapsed="false">
      <c r="B62" s="0" t="n">
        <f aca="false">IF(AND(ISNUMBER($C$6),52&lt;=$C$6),52,"")</f>
        <v>52</v>
      </c>
      <c r="C62" s="0" t="n">
        <f aca="false">IF(B62="","",MIN($C$5,ROUNDUP($C$8+(B62-1)*$C$7,0)))</f>
        <v>2169</v>
      </c>
    </row>
    <row r="63" customFormat="false" ht="15" hidden="false" customHeight="false" outlineLevel="0" collapsed="false">
      <c r="B63" s="0" t="n">
        <f aca="false">IF(AND(ISNUMBER($C$6),53&lt;=$C$6),53,"")</f>
        <v>53</v>
      </c>
      <c r="C63" s="0" t="n">
        <f aca="false">IF(B63="","",MIN($C$5,ROUNDUP($C$8+(B63-1)*$C$7,0)))</f>
        <v>2211</v>
      </c>
    </row>
    <row r="64" customFormat="false" ht="15" hidden="false" customHeight="false" outlineLevel="0" collapsed="false">
      <c r="B64" s="0" t="n">
        <f aca="false">IF(AND(ISNUMBER($C$6),54&lt;=$C$6),54,"")</f>
        <v>54</v>
      </c>
      <c r="C64" s="0" t="n">
        <f aca="false">IF(B64="","",MIN($C$5,ROUNDUP($C$8+(B64-1)*$C$7,0)))</f>
        <v>2253</v>
      </c>
    </row>
    <row r="65" customFormat="false" ht="15" hidden="false" customHeight="false" outlineLevel="0" collapsed="false">
      <c r="B65" s="0" t="n">
        <f aca="false">IF(AND(ISNUMBER($C$6),55&lt;=$C$6),55,"")</f>
        <v>55</v>
      </c>
      <c r="C65" s="0" t="n">
        <f aca="false">IF(B65="","",MIN($C$5,ROUNDUP($C$8+(B65-1)*$C$7,0)))</f>
        <v>2296</v>
      </c>
    </row>
    <row r="66" customFormat="false" ht="15" hidden="false" customHeight="false" outlineLevel="0" collapsed="false">
      <c r="B66" s="0" t="n">
        <f aca="false">IF(AND(ISNUMBER($C$6),56&lt;=$C$6),56,"")</f>
        <v>56</v>
      </c>
      <c r="C66" s="0" t="n">
        <f aca="false">IF(B66="","",MIN($C$5,ROUNDUP($C$8+(B66-1)*$C$7,0)))</f>
        <v>2338</v>
      </c>
    </row>
    <row r="67" customFormat="false" ht="15" hidden="false" customHeight="false" outlineLevel="0" collapsed="false">
      <c r="B67" s="0" t="n">
        <f aca="false">IF(AND(ISNUMBER($C$6),57&lt;=$C$6),57,"")</f>
        <v>57</v>
      </c>
      <c r="C67" s="0" t="n">
        <f aca="false">IF(B67="","",MIN($C$5,ROUNDUP($C$8+(B67-1)*$C$7,0)))</f>
        <v>2380</v>
      </c>
    </row>
    <row r="68" customFormat="false" ht="15" hidden="false" customHeight="false" outlineLevel="0" collapsed="false">
      <c r="B68" s="0" t="n">
        <f aca="false">IF(AND(ISNUMBER($C$6),58&lt;=$C$6),58,"")</f>
        <v>58</v>
      </c>
      <c r="C68" s="0" t="n">
        <f aca="false">IF(B68="","",MIN($C$5,ROUNDUP($C$8+(B68-1)*$C$7,0)))</f>
        <v>2423</v>
      </c>
    </row>
    <row r="69" customFormat="false" ht="15" hidden="false" customHeight="false" outlineLevel="0" collapsed="false">
      <c r="B69" s="0" t="n">
        <f aca="false">IF(AND(ISNUMBER($C$6),59&lt;=$C$6),59,"")</f>
        <v>59</v>
      </c>
      <c r="C69" s="0" t="n">
        <f aca="false">IF(B69="","",MIN($C$5,ROUNDUP($C$8+(B69-1)*$C$7,0)))</f>
        <v>2465</v>
      </c>
    </row>
    <row r="70" customFormat="false" ht="15" hidden="false" customHeight="false" outlineLevel="0" collapsed="false">
      <c r="B70" s="0" t="str">
        <f aca="false">IF(AND(ISNUMBER($C$6),60&lt;=$C$6),60,"")</f>
        <v/>
      </c>
      <c r="C70" s="0" t="str">
        <f aca="false">IF(B70="","",MIN($C$5,ROUNDUP($C$8+(B70-1)*$C$7,0)))</f>
        <v/>
      </c>
    </row>
    <row r="71" customFormat="false" ht="15" hidden="false" customHeight="false" outlineLevel="0" collapsed="false">
      <c r="B71" s="0" t="str">
        <f aca="false">IF(AND(ISNUMBER($C$6),61&lt;=$C$6),61,"")</f>
        <v/>
      </c>
      <c r="C71" s="0" t="str">
        <f aca="false">IF(B71="","",MIN($C$5,ROUNDUP($C$8+(B71-1)*$C$7,0)))</f>
        <v/>
      </c>
    </row>
    <row r="72" customFormat="false" ht="15" hidden="false" customHeight="false" outlineLevel="0" collapsed="false">
      <c r="B72" s="0" t="str">
        <f aca="false">IF(AND(ISNUMBER($C$6),62&lt;=$C$6),62,"")</f>
        <v/>
      </c>
      <c r="C72" s="0" t="str">
        <f aca="false">IF(B72="","",MIN($C$5,ROUNDUP($C$8+(B72-1)*$C$7,0)))</f>
        <v/>
      </c>
    </row>
    <row r="73" customFormat="false" ht="15" hidden="false" customHeight="false" outlineLevel="0" collapsed="false">
      <c r="B73" s="0" t="str">
        <f aca="false">IF(AND(ISNUMBER($C$6),63&lt;=$C$6),63,"")</f>
        <v/>
      </c>
      <c r="C73" s="0" t="str">
        <f aca="false">IF(B73="","",MIN($C$5,ROUNDUP($C$8+(B73-1)*$C$7,0)))</f>
        <v/>
      </c>
    </row>
    <row r="74" customFormat="false" ht="15" hidden="false" customHeight="false" outlineLevel="0" collapsed="false">
      <c r="B74" s="0" t="str">
        <f aca="false">IF(AND(ISNUMBER($C$6),64&lt;=$C$6),64,"")</f>
        <v/>
      </c>
      <c r="C74" s="0" t="str">
        <f aca="false">IF(B74="","",MIN($C$5,ROUNDUP($C$8+(B74-1)*$C$7,0)))</f>
        <v/>
      </c>
    </row>
    <row r="75" customFormat="false" ht="15" hidden="false" customHeight="false" outlineLevel="0" collapsed="false">
      <c r="B75" s="0" t="str">
        <f aca="false">IF(AND(ISNUMBER($C$6),65&lt;=$C$6),65,"")</f>
        <v/>
      </c>
      <c r="C75" s="0" t="str">
        <f aca="false">IF(B75="","",MIN($C$5,ROUNDUP($C$8+(B75-1)*$C$7,0)))</f>
        <v/>
      </c>
    </row>
    <row r="76" customFormat="false" ht="15" hidden="false" customHeight="false" outlineLevel="0" collapsed="false">
      <c r="B76" s="0" t="str">
        <f aca="false">IF(AND(ISNUMBER($C$6),66&lt;=$C$6),66,"")</f>
        <v/>
      </c>
      <c r="C76" s="0" t="str">
        <f aca="false">IF(B76="","",MIN($C$5,ROUNDUP($C$8+(B76-1)*$C$7,0)))</f>
        <v/>
      </c>
    </row>
    <row r="77" customFormat="false" ht="15" hidden="false" customHeight="false" outlineLevel="0" collapsed="false">
      <c r="B77" s="0" t="str">
        <f aca="false">IF(AND(ISNUMBER($C$6),67&lt;=$C$6),67,"")</f>
        <v/>
      </c>
      <c r="C77" s="0" t="str">
        <f aca="false">IF(B77="","",MIN($C$5,ROUNDUP($C$8+(B77-1)*$C$7,0)))</f>
        <v/>
      </c>
    </row>
    <row r="78" customFormat="false" ht="15" hidden="false" customHeight="false" outlineLevel="0" collapsed="false">
      <c r="B78" s="0" t="str">
        <f aca="false">IF(AND(ISNUMBER($C$6),68&lt;=$C$6),68,"")</f>
        <v/>
      </c>
      <c r="C78" s="0" t="str">
        <f aca="false">IF(B78="","",MIN($C$5,ROUNDUP($C$8+(B78-1)*$C$7,0)))</f>
        <v/>
      </c>
    </row>
    <row r="79" customFormat="false" ht="15" hidden="false" customHeight="false" outlineLevel="0" collapsed="false">
      <c r="B79" s="0" t="str">
        <f aca="false">IF(AND(ISNUMBER($C$6),69&lt;=$C$6),69,"")</f>
        <v/>
      </c>
      <c r="C79" s="0" t="str">
        <f aca="false">IF(B79="","",MIN($C$5,ROUNDUP($C$8+(B79-1)*$C$7,0)))</f>
        <v/>
      </c>
    </row>
    <row r="80" customFormat="false" ht="15" hidden="false" customHeight="false" outlineLevel="0" collapsed="false">
      <c r="B80" s="0" t="str">
        <f aca="false">IF(AND(ISNUMBER($C$6),70&lt;=$C$6),70,"")</f>
        <v/>
      </c>
      <c r="C80" s="0" t="str">
        <f aca="false">IF(B80="","",MIN($C$5,ROUNDUP($C$8+(B80-1)*$C$7,0)))</f>
        <v/>
      </c>
    </row>
    <row r="81" customFormat="false" ht="15" hidden="false" customHeight="false" outlineLevel="0" collapsed="false">
      <c r="B81" s="0" t="str">
        <f aca="false">IF(AND(ISNUMBER($C$6),71&lt;=$C$6),71,"")</f>
        <v/>
      </c>
      <c r="C81" s="0" t="str">
        <f aca="false">IF(B81="","",MIN($C$5,ROUNDUP($C$8+(B81-1)*$C$7,0)))</f>
        <v/>
      </c>
    </row>
    <row r="82" customFormat="false" ht="15" hidden="false" customHeight="false" outlineLevel="0" collapsed="false">
      <c r="B82" s="0" t="str">
        <f aca="false">IF(AND(ISNUMBER($C$6),72&lt;=$C$6),72,"")</f>
        <v/>
      </c>
      <c r="C82" s="0" t="str">
        <f aca="false">IF(B82="","",MIN($C$5,ROUNDUP($C$8+(B82-1)*$C$7,0)))</f>
        <v/>
      </c>
    </row>
    <row r="83" customFormat="false" ht="15" hidden="false" customHeight="false" outlineLevel="0" collapsed="false">
      <c r="B83" s="0" t="str">
        <f aca="false">IF(AND(ISNUMBER($C$6),73&lt;=$C$6),73,"")</f>
        <v/>
      </c>
      <c r="C83" s="0" t="str">
        <f aca="false">IF(B83="","",MIN($C$5,ROUNDUP($C$8+(B83-1)*$C$7,0)))</f>
        <v/>
      </c>
    </row>
    <row r="84" customFormat="false" ht="15" hidden="false" customHeight="false" outlineLevel="0" collapsed="false">
      <c r="B84" s="0" t="str">
        <f aca="false">IF(AND(ISNUMBER($C$6),74&lt;=$C$6),74,"")</f>
        <v/>
      </c>
      <c r="C84" s="0" t="str">
        <f aca="false">IF(B84="","",MIN($C$5,ROUNDUP($C$8+(B84-1)*$C$7,0)))</f>
        <v/>
      </c>
    </row>
    <row r="85" customFormat="false" ht="15" hidden="false" customHeight="false" outlineLevel="0" collapsed="false">
      <c r="B85" s="0" t="str">
        <f aca="false">IF(AND(ISNUMBER($C$6),75&lt;=$C$6),75,"")</f>
        <v/>
      </c>
      <c r="C85" s="0" t="str">
        <f aca="false">IF(B85="","",MIN($C$5,ROUNDUP($C$8+(B85-1)*$C$7,0)))</f>
        <v/>
      </c>
    </row>
    <row r="86" customFormat="false" ht="15" hidden="false" customHeight="false" outlineLevel="0" collapsed="false">
      <c r="B86" s="0" t="str">
        <f aca="false">IF(AND(ISNUMBER($C$6),76&lt;=$C$6),76,"")</f>
        <v/>
      </c>
      <c r="C86" s="0" t="str">
        <f aca="false">IF(B86="","",MIN($C$5,ROUNDUP($C$8+(B86-1)*$C$7,0)))</f>
        <v/>
      </c>
    </row>
    <row r="87" customFormat="false" ht="15" hidden="false" customHeight="false" outlineLevel="0" collapsed="false">
      <c r="B87" s="0" t="str">
        <f aca="false">IF(AND(ISNUMBER($C$6),77&lt;=$C$6),77,"")</f>
        <v/>
      </c>
      <c r="C87" s="0" t="str">
        <f aca="false">IF(B87="","",MIN($C$5,ROUNDUP($C$8+(B87-1)*$C$7,0)))</f>
        <v/>
      </c>
    </row>
    <row r="88" customFormat="false" ht="15" hidden="false" customHeight="false" outlineLevel="0" collapsed="false">
      <c r="B88" s="0" t="str">
        <f aca="false">IF(AND(ISNUMBER($C$6),78&lt;=$C$6),78,"")</f>
        <v/>
      </c>
      <c r="C88" s="0" t="str">
        <f aca="false">IF(B88="","",MIN($C$5,ROUNDUP($C$8+(B88-1)*$C$7,0)))</f>
        <v/>
      </c>
    </row>
    <row r="89" customFormat="false" ht="15" hidden="false" customHeight="false" outlineLevel="0" collapsed="false">
      <c r="B89" s="0" t="str">
        <f aca="false">IF(AND(ISNUMBER($C$6),79&lt;=$C$6),79,"")</f>
        <v/>
      </c>
      <c r="C89" s="0" t="str">
        <f aca="false">IF(B89="","",MIN($C$5,ROUNDUP($C$8+(B89-1)*$C$7,0)))</f>
        <v/>
      </c>
    </row>
    <row r="90" customFormat="false" ht="15" hidden="false" customHeight="false" outlineLevel="0" collapsed="false">
      <c r="B90" s="0" t="str">
        <f aca="false">IF(AND(ISNUMBER($C$6),80&lt;=$C$6),80,"")</f>
        <v/>
      </c>
      <c r="C90" s="0" t="str">
        <f aca="false">IF(B90="","",MIN($C$5,ROUNDUP($C$8+(B90-1)*$C$7,0)))</f>
        <v/>
      </c>
    </row>
    <row r="91" customFormat="false" ht="15" hidden="false" customHeight="false" outlineLevel="0" collapsed="false">
      <c r="B91" s="0" t="str">
        <f aca="false">IF(AND(ISNUMBER($C$6),81&lt;=$C$6),81,"")</f>
        <v/>
      </c>
      <c r="C91" s="0" t="str">
        <f aca="false">IF(B91="","",MIN($C$5,ROUNDUP($C$8+(B91-1)*$C$7,0)))</f>
        <v/>
      </c>
    </row>
    <row r="92" customFormat="false" ht="15" hidden="false" customHeight="false" outlineLevel="0" collapsed="false">
      <c r="B92" s="0" t="str">
        <f aca="false">IF(AND(ISNUMBER($C$6),82&lt;=$C$6),82,"")</f>
        <v/>
      </c>
      <c r="C92" s="0" t="str">
        <f aca="false">IF(B92="","",MIN($C$5,ROUNDUP($C$8+(B92-1)*$C$7,0)))</f>
        <v/>
      </c>
    </row>
    <row r="93" customFormat="false" ht="15" hidden="false" customHeight="false" outlineLevel="0" collapsed="false">
      <c r="B93" s="0" t="str">
        <f aca="false">IF(AND(ISNUMBER($C$6),83&lt;=$C$6),83,"")</f>
        <v/>
      </c>
      <c r="C93" s="0" t="str">
        <f aca="false">IF(B93="","",MIN($C$5,ROUNDUP($C$8+(B93-1)*$C$7,0)))</f>
        <v/>
      </c>
    </row>
    <row r="94" customFormat="false" ht="15" hidden="false" customHeight="false" outlineLevel="0" collapsed="false">
      <c r="B94" s="0" t="str">
        <f aca="false">IF(AND(ISNUMBER($C$6),84&lt;=$C$6),84,"")</f>
        <v/>
      </c>
      <c r="C94" s="0" t="str">
        <f aca="false">IF(B94="","",MIN($C$5,ROUNDUP($C$8+(B94-1)*$C$7,0)))</f>
        <v/>
      </c>
    </row>
    <row r="95" customFormat="false" ht="15" hidden="false" customHeight="false" outlineLevel="0" collapsed="false">
      <c r="B95" s="0" t="str">
        <f aca="false">IF(AND(ISNUMBER($C$6),85&lt;=$C$6),85,"")</f>
        <v/>
      </c>
      <c r="C95" s="0" t="str">
        <f aca="false">IF(B95="","",MIN($C$5,ROUNDUP($C$8+(B95-1)*$C$7,0)))</f>
        <v/>
      </c>
    </row>
    <row r="96" customFormat="false" ht="15" hidden="false" customHeight="false" outlineLevel="0" collapsed="false">
      <c r="B96" s="0" t="str">
        <f aca="false">IF(AND(ISNUMBER($C$6),86&lt;=$C$6),86,"")</f>
        <v/>
      </c>
      <c r="C96" s="0" t="str">
        <f aca="false">IF(B96="","",MIN($C$5,ROUNDUP($C$8+(B96-1)*$C$7,0)))</f>
        <v/>
      </c>
    </row>
    <row r="97" customFormat="false" ht="15" hidden="false" customHeight="false" outlineLevel="0" collapsed="false">
      <c r="B97" s="0" t="str">
        <f aca="false">IF(AND(ISNUMBER($C$6),87&lt;=$C$6),87,"")</f>
        <v/>
      </c>
      <c r="C97" s="0" t="str">
        <f aca="false">IF(B97="","",MIN($C$5,ROUNDUP($C$8+(B97-1)*$C$7,0)))</f>
        <v/>
      </c>
    </row>
    <row r="98" customFormat="false" ht="15" hidden="false" customHeight="false" outlineLevel="0" collapsed="false">
      <c r="B98" s="0" t="str">
        <f aca="false">IF(AND(ISNUMBER($C$6),88&lt;=$C$6),88,"")</f>
        <v/>
      </c>
      <c r="C98" s="0" t="str">
        <f aca="false">IF(B98="","",MIN($C$5,ROUNDUP($C$8+(B98-1)*$C$7,0)))</f>
        <v/>
      </c>
    </row>
    <row r="99" customFormat="false" ht="15" hidden="false" customHeight="false" outlineLevel="0" collapsed="false">
      <c r="B99" s="0" t="str">
        <f aca="false">IF(AND(ISNUMBER($C$6),89&lt;=$C$6),89,"")</f>
        <v/>
      </c>
      <c r="C99" s="0" t="str">
        <f aca="false">IF(B99="","",MIN($C$5,ROUNDUP($C$8+(B99-1)*$C$7,0)))</f>
        <v/>
      </c>
    </row>
    <row r="100" customFormat="false" ht="15" hidden="false" customHeight="false" outlineLevel="0" collapsed="false">
      <c r="B100" s="0" t="str">
        <f aca="false">IF(AND(ISNUMBER($C$6),90&lt;=$C$6),90,"")</f>
        <v/>
      </c>
      <c r="C100" s="0" t="str">
        <f aca="false">IF(B100="","",MIN($C$5,ROUNDUP($C$8+(B100-1)*$C$7,0)))</f>
        <v/>
      </c>
    </row>
    <row r="101" customFormat="false" ht="15" hidden="false" customHeight="false" outlineLevel="0" collapsed="false">
      <c r="B101" s="0" t="str">
        <f aca="false">IF(AND(ISNUMBER($C$6),91&lt;=$C$6),91,"")</f>
        <v/>
      </c>
      <c r="C101" s="0" t="str">
        <f aca="false">IF(B101="","",MIN($C$5,ROUNDUP($C$8+(B101-1)*$C$7,0)))</f>
        <v/>
      </c>
    </row>
    <row r="102" customFormat="false" ht="15" hidden="false" customHeight="false" outlineLevel="0" collapsed="false">
      <c r="B102" s="0" t="str">
        <f aca="false">IF(AND(ISNUMBER($C$6),92&lt;=$C$6),92,"")</f>
        <v/>
      </c>
      <c r="C102" s="0" t="str">
        <f aca="false">IF(B102="","",MIN($C$5,ROUNDUP($C$8+(B102-1)*$C$7,0)))</f>
        <v/>
      </c>
    </row>
    <row r="103" customFormat="false" ht="15" hidden="false" customHeight="false" outlineLevel="0" collapsed="false">
      <c r="B103" s="0" t="str">
        <f aca="false">IF(AND(ISNUMBER($C$6),93&lt;=$C$6),93,"")</f>
        <v/>
      </c>
      <c r="C103" s="0" t="str">
        <f aca="false">IF(B103="","",MIN($C$5,ROUNDUP($C$8+(B103-1)*$C$7,0)))</f>
        <v/>
      </c>
    </row>
    <row r="104" customFormat="false" ht="15" hidden="false" customHeight="false" outlineLevel="0" collapsed="false">
      <c r="B104" s="0" t="str">
        <f aca="false">IF(AND(ISNUMBER($C$6),94&lt;=$C$6),94,"")</f>
        <v/>
      </c>
      <c r="C104" s="0" t="str">
        <f aca="false">IF(B104="","",MIN($C$5,ROUNDUP($C$8+(B104-1)*$C$7,0)))</f>
        <v/>
      </c>
    </row>
    <row r="105" customFormat="false" ht="15" hidden="false" customHeight="false" outlineLevel="0" collapsed="false">
      <c r="B105" s="0" t="str">
        <f aca="false">IF(AND(ISNUMBER($C$6),95&lt;=$C$6),95,"")</f>
        <v/>
      </c>
      <c r="C105" s="0" t="str">
        <f aca="false">IF(B105="","",MIN($C$5,ROUNDUP($C$8+(B105-1)*$C$7,0)))</f>
        <v/>
      </c>
    </row>
    <row r="106" customFormat="false" ht="15" hidden="false" customHeight="false" outlineLevel="0" collapsed="false">
      <c r="B106" s="0" t="str">
        <f aca="false">IF(AND(ISNUMBER($C$6),96&lt;=$C$6),96,"")</f>
        <v/>
      </c>
      <c r="C106" s="0" t="str">
        <f aca="false">IF(B106="","",MIN($C$5,ROUNDUP($C$8+(B106-1)*$C$7,0)))</f>
        <v/>
      </c>
    </row>
    <row r="107" customFormat="false" ht="15" hidden="false" customHeight="false" outlineLevel="0" collapsed="false">
      <c r="B107" s="0" t="str">
        <f aca="false">IF(AND(ISNUMBER($C$6),97&lt;=$C$6),97,"")</f>
        <v/>
      </c>
      <c r="C107" s="0" t="str">
        <f aca="false">IF(B107="","",MIN($C$5,ROUNDUP($C$8+(B107-1)*$C$7,0)))</f>
        <v/>
      </c>
    </row>
    <row r="108" customFormat="false" ht="15" hidden="false" customHeight="false" outlineLevel="0" collapsed="false">
      <c r="B108" s="0" t="str">
        <f aca="false">IF(AND(ISNUMBER($C$6),98&lt;=$C$6),98,"")</f>
        <v/>
      </c>
      <c r="C108" s="0" t="str">
        <f aca="false">IF(B108="","",MIN($C$5,ROUNDUP($C$8+(B108-1)*$C$7,0)))</f>
        <v/>
      </c>
    </row>
    <row r="109" customFormat="false" ht="15" hidden="false" customHeight="false" outlineLevel="0" collapsed="false">
      <c r="B109" s="0" t="str">
        <f aca="false">IF(AND(ISNUMBER($C$6),99&lt;=$C$6),99,"")</f>
        <v/>
      </c>
      <c r="C109" s="0" t="str">
        <f aca="false">IF(B109="","",MIN($C$5,ROUNDUP($C$8+(B109-1)*$C$7,0)))</f>
        <v/>
      </c>
    </row>
    <row r="110" customFormat="false" ht="15" hidden="false" customHeight="false" outlineLevel="0" collapsed="false">
      <c r="B110" s="0" t="str">
        <f aca="false">IF(AND(ISNUMBER($C$6),100&lt;=$C$6),100,"")</f>
        <v/>
      </c>
      <c r="C110" s="0" t="str">
        <f aca="false">IF(B110="","",MIN($C$5,ROUNDUP($C$8+(B110-1)*$C$7,0)))</f>
        <v/>
      </c>
    </row>
    <row r="111" customFormat="false" ht="15" hidden="false" customHeight="false" outlineLevel="0" collapsed="false">
      <c r="B111" s="0" t="str">
        <f aca="false">IF(AND(ISNUMBER($C$6),101&lt;=$C$6),101,"")</f>
        <v/>
      </c>
      <c r="C111" s="0" t="str">
        <f aca="false">IF(B111="","",MIN($C$5,ROUNDUP($C$8+(B111-1)*$C$7,0)))</f>
        <v/>
      </c>
    </row>
    <row r="112" customFormat="false" ht="15" hidden="false" customHeight="false" outlineLevel="0" collapsed="false">
      <c r="B112" s="0" t="str">
        <f aca="false">IF(AND(ISNUMBER($C$6),102&lt;=$C$6),102,"")</f>
        <v/>
      </c>
      <c r="C112" s="0" t="str">
        <f aca="false">IF(B112="","",MIN($C$5,ROUNDUP($C$8+(B112-1)*$C$7,0)))</f>
        <v/>
      </c>
    </row>
    <row r="113" customFormat="false" ht="15" hidden="false" customHeight="false" outlineLevel="0" collapsed="false">
      <c r="B113" s="0" t="str">
        <f aca="false">IF(AND(ISNUMBER($C$6),103&lt;=$C$6),103,"")</f>
        <v/>
      </c>
      <c r="C113" s="0" t="str">
        <f aca="false">IF(B113="","",MIN($C$5,ROUNDUP($C$8+(B113-1)*$C$7,0)))</f>
        <v/>
      </c>
    </row>
    <row r="114" customFormat="false" ht="15" hidden="false" customHeight="false" outlineLevel="0" collapsed="false">
      <c r="B114" s="0" t="str">
        <f aca="false">IF(AND(ISNUMBER($C$6),104&lt;=$C$6),104,"")</f>
        <v/>
      </c>
      <c r="C114" s="0" t="str">
        <f aca="false">IF(B114="","",MIN($C$5,ROUNDUP($C$8+(B114-1)*$C$7,0)))</f>
        <v/>
      </c>
    </row>
    <row r="115" customFormat="false" ht="15" hidden="false" customHeight="false" outlineLevel="0" collapsed="false">
      <c r="B115" s="0" t="str">
        <f aca="false">IF(AND(ISNUMBER($C$6),105&lt;=$C$6),105,"")</f>
        <v/>
      </c>
      <c r="C115" s="0" t="str">
        <f aca="false">IF(B115="","",MIN($C$5,ROUNDUP($C$8+(B115-1)*$C$7,0)))</f>
        <v/>
      </c>
    </row>
    <row r="116" customFormat="false" ht="15" hidden="false" customHeight="false" outlineLevel="0" collapsed="false">
      <c r="B116" s="0" t="str">
        <f aca="false">IF(AND(ISNUMBER($C$6),106&lt;=$C$6),106,"")</f>
        <v/>
      </c>
      <c r="C116" s="0" t="str">
        <f aca="false">IF(B116="","",MIN($C$5,ROUNDUP($C$8+(B116-1)*$C$7,0)))</f>
        <v/>
      </c>
    </row>
    <row r="117" customFormat="false" ht="15" hidden="false" customHeight="false" outlineLevel="0" collapsed="false">
      <c r="B117" s="0" t="str">
        <f aca="false">IF(AND(ISNUMBER($C$6),107&lt;=$C$6),107,"")</f>
        <v/>
      </c>
      <c r="C117" s="0" t="str">
        <f aca="false">IF(B117="","",MIN($C$5,ROUNDUP($C$8+(B117-1)*$C$7,0)))</f>
        <v/>
      </c>
    </row>
    <row r="118" customFormat="false" ht="15" hidden="false" customHeight="false" outlineLevel="0" collapsed="false">
      <c r="B118" s="0" t="str">
        <f aca="false">IF(AND(ISNUMBER($C$6),108&lt;=$C$6),108,"")</f>
        <v/>
      </c>
      <c r="C118" s="0" t="str">
        <f aca="false">IF(B118="","",MIN($C$5,ROUNDUP($C$8+(B118-1)*$C$7,0)))</f>
        <v/>
      </c>
    </row>
    <row r="119" customFormat="false" ht="15" hidden="false" customHeight="false" outlineLevel="0" collapsed="false">
      <c r="B119" s="0" t="str">
        <f aca="false">IF(AND(ISNUMBER($C$6),109&lt;=$C$6),109,"")</f>
        <v/>
      </c>
      <c r="C119" s="0" t="str">
        <f aca="false">IF(B119="","",MIN($C$5,ROUNDUP($C$8+(B119-1)*$C$7,0)))</f>
        <v/>
      </c>
    </row>
    <row r="120" customFormat="false" ht="15" hidden="false" customHeight="false" outlineLevel="0" collapsed="false">
      <c r="B120" s="0" t="str">
        <f aca="false">IF(AND(ISNUMBER($C$6),110&lt;=$C$6),110,"")</f>
        <v/>
      </c>
      <c r="C120" s="0" t="str">
        <f aca="false">IF(B120="","",MIN($C$5,ROUNDUP($C$8+(B120-1)*$C$7,0)))</f>
        <v/>
      </c>
    </row>
    <row r="121" customFormat="false" ht="15" hidden="false" customHeight="false" outlineLevel="0" collapsed="false">
      <c r="B121" s="0" t="str">
        <f aca="false">IF(AND(ISNUMBER($C$6),111&lt;=$C$6),111,"")</f>
        <v/>
      </c>
      <c r="C121" s="0" t="str">
        <f aca="false">IF(B121="","",MIN($C$5,ROUNDUP($C$8+(B121-1)*$C$7,0)))</f>
        <v/>
      </c>
    </row>
    <row r="122" customFormat="false" ht="15" hidden="false" customHeight="false" outlineLevel="0" collapsed="false">
      <c r="B122" s="0" t="str">
        <f aca="false">IF(AND(ISNUMBER($C$6),112&lt;=$C$6),112,"")</f>
        <v/>
      </c>
      <c r="C122" s="0" t="str">
        <f aca="false">IF(B122="","",MIN($C$5,ROUNDUP($C$8+(B122-1)*$C$7,0)))</f>
        <v/>
      </c>
    </row>
    <row r="123" customFormat="false" ht="15" hidden="false" customHeight="false" outlineLevel="0" collapsed="false">
      <c r="B123" s="0" t="str">
        <f aca="false">IF(AND(ISNUMBER($C$6),113&lt;=$C$6),113,"")</f>
        <v/>
      </c>
      <c r="C123" s="0" t="str">
        <f aca="false">IF(B123="","",MIN($C$5,ROUNDUP($C$8+(B123-1)*$C$7,0)))</f>
        <v/>
      </c>
    </row>
    <row r="124" customFormat="false" ht="15" hidden="false" customHeight="false" outlineLevel="0" collapsed="false">
      <c r="B124" s="0" t="str">
        <f aca="false">IF(AND(ISNUMBER($C$6),114&lt;=$C$6),114,"")</f>
        <v/>
      </c>
      <c r="C124" s="0" t="str">
        <f aca="false">IF(B124="","",MIN($C$5,ROUNDUP($C$8+(B124-1)*$C$7,0)))</f>
        <v/>
      </c>
    </row>
    <row r="125" customFormat="false" ht="15" hidden="false" customHeight="false" outlineLevel="0" collapsed="false">
      <c r="B125" s="0" t="str">
        <f aca="false">IF(AND(ISNUMBER($C$6),115&lt;=$C$6),115,"")</f>
        <v/>
      </c>
      <c r="C125" s="0" t="str">
        <f aca="false">IF(B125="","",MIN($C$5,ROUNDUP($C$8+(B125-1)*$C$7,0)))</f>
        <v/>
      </c>
    </row>
    <row r="126" customFormat="false" ht="15" hidden="false" customHeight="false" outlineLevel="0" collapsed="false">
      <c r="B126" s="0" t="str">
        <f aca="false">IF(AND(ISNUMBER($C$6),116&lt;=$C$6),116,"")</f>
        <v/>
      </c>
      <c r="C126" s="0" t="str">
        <f aca="false">IF(B126="","",MIN($C$5,ROUNDUP($C$8+(B126-1)*$C$7,0)))</f>
        <v/>
      </c>
    </row>
    <row r="127" customFormat="false" ht="15" hidden="false" customHeight="false" outlineLevel="0" collapsed="false">
      <c r="B127" s="0" t="str">
        <f aca="false">IF(AND(ISNUMBER($C$6),117&lt;=$C$6),117,"")</f>
        <v/>
      </c>
      <c r="C127" s="0" t="str">
        <f aca="false">IF(B127="","",MIN($C$5,ROUNDUP($C$8+(B127-1)*$C$7,0)))</f>
        <v/>
      </c>
    </row>
    <row r="128" customFormat="false" ht="15" hidden="false" customHeight="false" outlineLevel="0" collapsed="false">
      <c r="B128" s="0" t="str">
        <f aca="false">IF(AND(ISNUMBER($C$6),118&lt;=$C$6),118,"")</f>
        <v/>
      </c>
      <c r="C128" s="0" t="str">
        <f aca="false">IF(B128="","",MIN($C$5,ROUNDUP($C$8+(B128-1)*$C$7,0)))</f>
        <v/>
      </c>
    </row>
    <row r="129" customFormat="false" ht="15" hidden="false" customHeight="false" outlineLevel="0" collapsed="false">
      <c r="B129" s="0" t="str">
        <f aca="false">IF(AND(ISNUMBER($C$6),119&lt;=$C$6),119,"")</f>
        <v/>
      </c>
      <c r="C129" s="0" t="str">
        <f aca="false">IF(B129="","",MIN($C$5,ROUNDUP($C$8+(B129-1)*$C$7,0)))</f>
        <v/>
      </c>
    </row>
    <row r="130" customFormat="false" ht="15" hidden="false" customHeight="false" outlineLevel="0" collapsed="false">
      <c r="B130" s="0" t="str">
        <f aca="false">IF(AND(ISNUMBER($C$6),120&lt;=$C$6),120,"")</f>
        <v/>
      </c>
      <c r="C130" s="0" t="str">
        <f aca="false">IF(B130="","",MIN($C$5,ROUNDUP($C$8+(B130-1)*$C$7,0)))</f>
        <v/>
      </c>
    </row>
    <row r="131" customFormat="false" ht="15" hidden="false" customHeight="false" outlineLevel="0" collapsed="false">
      <c r="B131" s="0" t="str">
        <f aca="false">IF(AND(ISNUMBER($C$6),121&lt;=$C$6),121,"")</f>
        <v/>
      </c>
      <c r="C131" s="0" t="str">
        <f aca="false">IF(B131="","",MIN($C$5,ROUNDUP($C$8+(B131-1)*$C$7,0)))</f>
        <v/>
      </c>
    </row>
    <row r="132" customFormat="false" ht="15" hidden="false" customHeight="false" outlineLevel="0" collapsed="false">
      <c r="B132" s="0" t="str">
        <f aca="false">IF(AND(ISNUMBER($C$6),122&lt;=$C$6),122,"")</f>
        <v/>
      </c>
      <c r="C132" s="0" t="str">
        <f aca="false">IF(B132="","",MIN($C$5,ROUNDUP($C$8+(B132-1)*$C$7,0)))</f>
        <v/>
      </c>
    </row>
    <row r="133" customFormat="false" ht="15" hidden="false" customHeight="false" outlineLevel="0" collapsed="false">
      <c r="B133" s="0" t="str">
        <f aca="false">IF(AND(ISNUMBER($C$6),123&lt;=$C$6),123,"")</f>
        <v/>
      </c>
      <c r="C133" s="0" t="str">
        <f aca="false">IF(B133="","",MIN($C$5,ROUNDUP($C$8+(B133-1)*$C$7,0)))</f>
        <v/>
      </c>
    </row>
    <row r="134" customFormat="false" ht="15" hidden="false" customHeight="false" outlineLevel="0" collapsed="false">
      <c r="B134" s="0" t="str">
        <f aca="false">IF(AND(ISNUMBER($C$6),124&lt;=$C$6),124,"")</f>
        <v/>
      </c>
      <c r="C134" s="0" t="str">
        <f aca="false">IF(B134="","",MIN($C$5,ROUNDUP($C$8+(B134-1)*$C$7,0)))</f>
        <v/>
      </c>
    </row>
    <row r="135" customFormat="false" ht="15" hidden="false" customHeight="false" outlineLevel="0" collapsed="false">
      <c r="B135" s="0" t="str">
        <f aca="false">IF(AND(ISNUMBER($C$6),125&lt;=$C$6),125,"")</f>
        <v/>
      </c>
      <c r="C135" s="0" t="str">
        <f aca="false">IF(B135="","",MIN($C$5,ROUNDUP($C$8+(B135-1)*$C$7,0)))</f>
        <v/>
      </c>
    </row>
    <row r="136" customFormat="false" ht="15" hidden="false" customHeight="false" outlineLevel="0" collapsed="false">
      <c r="B136" s="0" t="str">
        <f aca="false">IF(AND(ISNUMBER($C$6),126&lt;=$C$6),126,"")</f>
        <v/>
      </c>
      <c r="C136" s="0" t="str">
        <f aca="false">IF(B136="","",MIN($C$5,ROUNDUP($C$8+(B136-1)*$C$7,0)))</f>
        <v/>
      </c>
    </row>
    <row r="137" customFormat="false" ht="15" hidden="false" customHeight="false" outlineLevel="0" collapsed="false">
      <c r="B137" s="0" t="str">
        <f aca="false">IF(AND(ISNUMBER($C$6),127&lt;=$C$6),127,"")</f>
        <v/>
      </c>
      <c r="C137" s="0" t="str">
        <f aca="false">IF(B137="","",MIN($C$5,ROUNDUP($C$8+(B137-1)*$C$7,0)))</f>
        <v/>
      </c>
    </row>
    <row r="138" customFormat="false" ht="15" hidden="false" customHeight="false" outlineLevel="0" collapsed="false">
      <c r="B138" s="0" t="str">
        <f aca="false">IF(AND(ISNUMBER($C$6),128&lt;=$C$6),128,"")</f>
        <v/>
      </c>
      <c r="C138" s="0" t="str">
        <f aca="false">IF(B138="","",MIN($C$5,ROUNDUP($C$8+(B138-1)*$C$7,0)))</f>
        <v/>
      </c>
    </row>
    <row r="139" customFormat="false" ht="15" hidden="false" customHeight="false" outlineLevel="0" collapsed="false">
      <c r="B139" s="0" t="str">
        <f aca="false">IF(AND(ISNUMBER($C$6),129&lt;=$C$6),129,"")</f>
        <v/>
      </c>
      <c r="C139" s="0" t="str">
        <f aca="false">IF(B139="","",MIN($C$5,ROUNDUP($C$8+(B139-1)*$C$7,0)))</f>
        <v/>
      </c>
    </row>
    <row r="140" customFormat="false" ht="15" hidden="false" customHeight="false" outlineLevel="0" collapsed="false">
      <c r="B140" s="0" t="str">
        <f aca="false">IF(AND(ISNUMBER($C$6),130&lt;=$C$6),130,"")</f>
        <v/>
      </c>
      <c r="C140" s="0" t="str">
        <f aca="false">IF(B140="","",MIN($C$5,ROUNDUP($C$8+(B140-1)*$C$7,0)))</f>
        <v/>
      </c>
    </row>
    <row r="141" customFormat="false" ht="15" hidden="false" customHeight="false" outlineLevel="0" collapsed="false">
      <c r="B141" s="0" t="str">
        <f aca="false">IF(AND(ISNUMBER($C$6),131&lt;=$C$6),131,"")</f>
        <v/>
      </c>
      <c r="C141" s="0" t="str">
        <f aca="false">IF(B141="","",MIN($C$5,ROUNDUP($C$8+(B141-1)*$C$7,0)))</f>
        <v/>
      </c>
    </row>
    <row r="142" customFormat="false" ht="15" hidden="false" customHeight="false" outlineLevel="0" collapsed="false">
      <c r="B142" s="0" t="str">
        <f aca="false">IF(AND(ISNUMBER($C$6),132&lt;=$C$6),132,"")</f>
        <v/>
      </c>
      <c r="C142" s="0" t="str">
        <f aca="false">IF(B142="","",MIN($C$5,ROUNDUP($C$8+(B142-1)*$C$7,0)))</f>
        <v/>
      </c>
    </row>
    <row r="143" customFormat="false" ht="15" hidden="false" customHeight="false" outlineLevel="0" collapsed="false">
      <c r="B143" s="0" t="str">
        <f aca="false">IF(AND(ISNUMBER($C$6),133&lt;=$C$6),133,"")</f>
        <v/>
      </c>
      <c r="C143" s="0" t="str">
        <f aca="false">IF(B143="","",MIN($C$5,ROUNDUP($C$8+(B143-1)*$C$7,0)))</f>
        <v/>
      </c>
    </row>
    <row r="144" customFormat="false" ht="15" hidden="false" customHeight="false" outlineLevel="0" collapsed="false">
      <c r="B144" s="0" t="str">
        <f aca="false">IF(AND(ISNUMBER($C$6),134&lt;=$C$6),134,"")</f>
        <v/>
      </c>
      <c r="C144" s="0" t="str">
        <f aca="false">IF(B144="","",MIN($C$5,ROUNDUP($C$8+(B144-1)*$C$7,0)))</f>
        <v/>
      </c>
    </row>
    <row r="145" customFormat="false" ht="15" hidden="false" customHeight="false" outlineLevel="0" collapsed="false">
      <c r="B145" s="0" t="str">
        <f aca="false">IF(AND(ISNUMBER($C$6),135&lt;=$C$6),135,"")</f>
        <v/>
      </c>
      <c r="C145" s="0" t="str">
        <f aca="false">IF(B145="","",MIN($C$5,ROUNDUP($C$8+(B145-1)*$C$7,0)))</f>
        <v/>
      </c>
    </row>
    <row r="146" customFormat="false" ht="15" hidden="false" customHeight="false" outlineLevel="0" collapsed="false">
      <c r="B146" s="0" t="str">
        <f aca="false">IF(AND(ISNUMBER($C$6),136&lt;=$C$6),136,"")</f>
        <v/>
      </c>
      <c r="C146" s="0" t="str">
        <f aca="false">IF(B146="","",MIN($C$5,ROUNDUP($C$8+(B146-1)*$C$7,0)))</f>
        <v/>
      </c>
    </row>
    <row r="147" customFormat="false" ht="15" hidden="false" customHeight="false" outlineLevel="0" collapsed="false">
      <c r="B147" s="0" t="str">
        <f aca="false">IF(AND(ISNUMBER($C$6),137&lt;=$C$6),137,"")</f>
        <v/>
      </c>
      <c r="C147" s="0" t="str">
        <f aca="false">IF(B147="","",MIN($C$5,ROUNDUP($C$8+(B147-1)*$C$7,0)))</f>
        <v/>
      </c>
    </row>
    <row r="148" customFormat="false" ht="15" hidden="false" customHeight="false" outlineLevel="0" collapsed="false">
      <c r="B148" s="0" t="str">
        <f aca="false">IF(AND(ISNUMBER($C$6),138&lt;=$C$6),138,"")</f>
        <v/>
      </c>
      <c r="C148" s="0" t="str">
        <f aca="false">IF(B148="","",MIN($C$5,ROUNDUP($C$8+(B148-1)*$C$7,0)))</f>
        <v/>
      </c>
    </row>
    <row r="149" customFormat="false" ht="15" hidden="false" customHeight="false" outlineLevel="0" collapsed="false">
      <c r="B149" s="0" t="str">
        <f aca="false">IF(AND(ISNUMBER($C$6),139&lt;=$C$6),139,"")</f>
        <v/>
      </c>
      <c r="C149" s="0" t="str">
        <f aca="false">IF(B149="","",MIN($C$5,ROUNDUP($C$8+(B149-1)*$C$7,0)))</f>
        <v/>
      </c>
    </row>
    <row r="150" customFormat="false" ht="15" hidden="false" customHeight="false" outlineLevel="0" collapsed="false">
      <c r="B150" s="0" t="str">
        <f aca="false">IF(AND(ISNUMBER($C$6),140&lt;=$C$6),140,"")</f>
        <v/>
      </c>
      <c r="C150" s="0" t="str">
        <f aca="false">IF(B150="","",MIN($C$5,ROUNDUP($C$8+(B150-1)*$C$7,0)))</f>
        <v/>
      </c>
    </row>
    <row r="151" customFormat="false" ht="15" hidden="false" customHeight="false" outlineLevel="0" collapsed="false">
      <c r="B151" s="0" t="str">
        <f aca="false">IF(AND(ISNUMBER($C$6),141&lt;=$C$6),141,"")</f>
        <v/>
      </c>
      <c r="C151" s="0" t="str">
        <f aca="false">IF(B151="","",MIN($C$5,ROUNDUP($C$8+(B151-1)*$C$7,0)))</f>
        <v/>
      </c>
    </row>
    <row r="152" customFormat="false" ht="15" hidden="false" customHeight="false" outlineLevel="0" collapsed="false">
      <c r="B152" s="0" t="str">
        <f aca="false">IF(AND(ISNUMBER($C$6),142&lt;=$C$6),142,"")</f>
        <v/>
      </c>
      <c r="C152" s="0" t="str">
        <f aca="false">IF(B152="","",MIN($C$5,ROUNDUP($C$8+(B152-1)*$C$7,0)))</f>
        <v/>
      </c>
    </row>
    <row r="153" customFormat="false" ht="15" hidden="false" customHeight="false" outlineLevel="0" collapsed="false">
      <c r="B153" s="0" t="str">
        <f aca="false">IF(AND(ISNUMBER($C$6),143&lt;=$C$6),143,"")</f>
        <v/>
      </c>
      <c r="C153" s="0" t="str">
        <f aca="false">IF(B153="","",MIN($C$5,ROUNDUP($C$8+(B153-1)*$C$7,0)))</f>
        <v/>
      </c>
    </row>
    <row r="154" customFormat="false" ht="15" hidden="false" customHeight="false" outlineLevel="0" collapsed="false">
      <c r="B154" s="0" t="str">
        <f aca="false">IF(AND(ISNUMBER($C$6),144&lt;=$C$6),144,"")</f>
        <v/>
      </c>
      <c r="C154" s="0" t="str">
        <f aca="false">IF(B154="","",MIN($C$5,ROUNDUP($C$8+(B154-1)*$C$7,0)))</f>
        <v/>
      </c>
    </row>
    <row r="155" customFormat="false" ht="15" hidden="false" customHeight="false" outlineLevel="0" collapsed="false">
      <c r="B155" s="0" t="str">
        <f aca="false">IF(AND(ISNUMBER($C$6),145&lt;=$C$6),145,"")</f>
        <v/>
      </c>
      <c r="C155" s="0" t="str">
        <f aca="false">IF(B155="","",MIN($C$5,ROUNDUP($C$8+(B155-1)*$C$7,0)))</f>
        <v/>
      </c>
    </row>
    <row r="156" customFormat="false" ht="15" hidden="false" customHeight="false" outlineLevel="0" collapsed="false">
      <c r="B156" s="0" t="str">
        <f aca="false">IF(AND(ISNUMBER($C$6),146&lt;=$C$6),146,"")</f>
        <v/>
      </c>
      <c r="C156" s="0" t="str">
        <f aca="false">IF(B156="","",MIN($C$5,ROUNDUP($C$8+(B156-1)*$C$7,0)))</f>
        <v/>
      </c>
    </row>
    <row r="157" customFormat="false" ht="15" hidden="false" customHeight="false" outlineLevel="0" collapsed="false">
      <c r="B157" s="0" t="str">
        <f aca="false">IF(AND(ISNUMBER($C$6),147&lt;=$C$6),147,"")</f>
        <v/>
      </c>
      <c r="C157" s="0" t="str">
        <f aca="false">IF(B157="","",MIN($C$5,ROUNDUP($C$8+(B157-1)*$C$7,0)))</f>
        <v/>
      </c>
    </row>
    <row r="158" customFormat="false" ht="15" hidden="false" customHeight="false" outlineLevel="0" collapsed="false">
      <c r="B158" s="0" t="str">
        <f aca="false">IF(AND(ISNUMBER($C$6),148&lt;=$C$6),148,"")</f>
        <v/>
      </c>
      <c r="C158" s="0" t="str">
        <f aca="false">IF(B158="","",MIN($C$5,ROUNDUP($C$8+(B158-1)*$C$7,0)))</f>
        <v/>
      </c>
    </row>
    <row r="159" customFormat="false" ht="15" hidden="false" customHeight="false" outlineLevel="0" collapsed="false">
      <c r="B159" s="0" t="str">
        <f aca="false">IF(AND(ISNUMBER($C$6),149&lt;=$C$6),149,"")</f>
        <v/>
      </c>
      <c r="C159" s="0" t="str">
        <f aca="false">IF(B159="","",MIN($C$5,ROUNDUP($C$8+(B159-1)*$C$7,0)))</f>
        <v/>
      </c>
    </row>
    <row r="160" customFormat="false" ht="15" hidden="false" customHeight="false" outlineLevel="0" collapsed="false">
      <c r="B160" s="0" t="str">
        <f aca="false">IF(AND(ISNUMBER($C$6),150&lt;=$C$6),150,"")</f>
        <v/>
      </c>
      <c r="C160" s="0" t="str">
        <f aca="false">IF(B160="","",MIN($C$5,ROUNDUP($C$8+(B160-1)*$C$7,0)))</f>
        <v/>
      </c>
    </row>
    <row r="161" customFormat="false" ht="15" hidden="false" customHeight="false" outlineLevel="0" collapsed="false">
      <c r="B161" s="0" t="str">
        <f aca="false">IF(AND(ISNUMBER($C$6),151&lt;=$C$6),151,"")</f>
        <v/>
      </c>
      <c r="C161" s="0" t="str">
        <f aca="false">IF(B161="","",MIN($C$5,ROUNDUP($C$8+(B161-1)*$C$7,0)))</f>
        <v/>
      </c>
    </row>
    <row r="162" customFormat="false" ht="15" hidden="false" customHeight="false" outlineLevel="0" collapsed="false">
      <c r="B162" s="0" t="str">
        <f aca="false">IF(AND(ISNUMBER($C$6),152&lt;=$C$6),152,"")</f>
        <v/>
      </c>
      <c r="C162" s="0" t="str">
        <f aca="false">IF(B162="","",MIN($C$5,ROUNDUP($C$8+(B162-1)*$C$7,0)))</f>
        <v/>
      </c>
    </row>
    <row r="163" customFormat="false" ht="15" hidden="false" customHeight="false" outlineLevel="0" collapsed="false">
      <c r="B163" s="0" t="str">
        <f aca="false">IF(AND(ISNUMBER($C$6),153&lt;=$C$6),153,"")</f>
        <v/>
      </c>
      <c r="C163" s="0" t="str">
        <f aca="false">IF(B163="","",MIN($C$5,ROUNDUP($C$8+(B163-1)*$C$7,0)))</f>
        <v/>
      </c>
    </row>
    <row r="164" customFormat="false" ht="15" hidden="false" customHeight="false" outlineLevel="0" collapsed="false">
      <c r="B164" s="0" t="str">
        <f aca="false">IF(AND(ISNUMBER($C$6),154&lt;=$C$6),154,"")</f>
        <v/>
      </c>
      <c r="C164" s="0" t="str">
        <f aca="false">IF(B164="","",MIN($C$5,ROUNDUP($C$8+(B164-1)*$C$7,0)))</f>
        <v/>
      </c>
    </row>
    <row r="165" customFormat="false" ht="15" hidden="false" customHeight="false" outlineLevel="0" collapsed="false">
      <c r="B165" s="0" t="str">
        <f aca="false">IF(AND(ISNUMBER($C$6),155&lt;=$C$6),155,"")</f>
        <v/>
      </c>
      <c r="C165" s="0" t="str">
        <f aca="false">IF(B165="","",MIN($C$5,ROUNDUP($C$8+(B165-1)*$C$7,0)))</f>
        <v/>
      </c>
    </row>
    <row r="166" customFormat="false" ht="15" hidden="false" customHeight="false" outlineLevel="0" collapsed="false">
      <c r="B166" s="0" t="str">
        <f aca="false">IF(AND(ISNUMBER($C$6),156&lt;=$C$6),156,"")</f>
        <v/>
      </c>
      <c r="C166" s="0" t="str">
        <f aca="false">IF(B166="","",MIN($C$5,ROUNDUP($C$8+(B166-1)*$C$7,0)))</f>
        <v/>
      </c>
    </row>
    <row r="167" customFormat="false" ht="15" hidden="false" customHeight="false" outlineLevel="0" collapsed="false">
      <c r="B167" s="0" t="str">
        <f aca="false">IF(AND(ISNUMBER($C$6),157&lt;=$C$6),157,"")</f>
        <v/>
      </c>
      <c r="C167" s="0" t="str">
        <f aca="false">IF(B167="","",MIN($C$5,ROUNDUP($C$8+(B167-1)*$C$7,0)))</f>
        <v/>
      </c>
    </row>
    <row r="168" customFormat="false" ht="15" hidden="false" customHeight="false" outlineLevel="0" collapsed="false">
      <c r="B168" s="0" t="str">
        <f aca="false">IF(AND(ISNUMBER($C$6),158&lt;=$C$6),158,"")</f>
        <v/>
      </c>
      <c r="C168" s="0" t="str">
        <f aca="false">IF(B168="","",MIN($C$5,ROUNDUP($C$8+(B168-1)*$C$7,0)))</f>
        <v/>
      </c>
    </row>
    <row r="169" customFormat="false" ht="15" hidden="false" customHeight="false" outlineLevel="0" collapsed="false">
      <c r="B169" s="0" t="str">
        <f aca="false">IF(AND(ISNUMBER($C$6),159&lt;=$C$6),159,"")</f>
        <v/>
      </c>
      <c r="C169" s="0" t="str">
        <f aca="false">IF(B169="","",MIN($C$5,ROUNDUP($C$8+(B169-1)*$C$7,0)))</f>
        <v/>
      </c>
    </row>
    <row r="170" customFormat="false" ht="15" hidden="false" customHeight="false" outlineLevel="0" collapsed="false">
      <c r="B170" s="0" t="str">
        <f aca="false">IF(AND(ISNUMBER($C$6),160&lt;=$C$6),160,"")</f>
        <v/>
      </c>
      <c r="C170" s="0" t="str">
        <f aca="false">IF(B170="","",MIN($C$5,ROUNDUP($C$8+(B170-1)*$C$7,0)))</f>
        <v/>
      </c>
    </row>
    <row r="171" customFormat="false" ht="15" hidden="false" customHeight="false" outlineLevel="0" collapsed="false">
      <c r="B171" s="0" t="str">
        <f aca="false">IF(AND(ISNUMBER($C$6),161&lt;=$C$6),161,"")</f>
        <v/>
      </c>
      <c r="C171" s="0" t="str">
        <f aca="false">IF(B171="","",MIN($C$5,ROUNDUP($C$8+(B171-1)*$C$7,0)))</f>
        <v/>
      </c>
    </row>
    <row r="172" customFormat="false" ht="15" hidden="false" customHeight="false" outlineLevel="0" collapsed="false">
      <c r="B172" s="0" t="str">
        <f aca="false">IF(AND(ISNUMBER($C$6),162&lt;=$C$6),162,"")</f>
        <v/>
      </c>
      <c r="C172" s="0" t="str">
        <f aca="false">IF(B172="","",MIN($C$5,ROUNDUP($C$8+(B172-1)*$C$7,0)))</f>
        <v/>
      </c>
    </row>
    <row r="173" customFormat="false" ht="15" hidden="false" customHeight="false" outlineLevel="0" collapsed="false">
      <c r="B173" s="0" t="str">
        <f aca="false">IF(AND(ISNUMBER($C$6),163&lt;=$C$6),163,"")</f>
        <v/>
      </c>
      <c r="C173" s="0" t="str">
        <f aca="false">IF(B173="","",MIN($C$5,ROUNDUP($C$8+(B173-1)*$C$7,0)))</f>
        <v/>
      </c>
    </row>
    <row r="174" customFormat="false" ht="15" hidden="false" customHeight="false" outlineLevel="0" collapsed="false">
      <c r="B174" s="0" t="str">
        <f aca="false">IF(AND(ISNUMBER($C$6),164&lt;=$C$6),164,"")</f>
        <v/>
      </c>
      <c r="C174" s="0" t="str">
        <f aca="false">IF(B174="","",MIN($C$5,ROUNDUP($C$8+(B174-1)*$C$7,0)))</f>
        <v/>
      </c>
    </row>
    <row r="175" customFormat="false" ht="15" hidden="false" customHeight="false" outlineLevel="0" collapsed="false">
      <c r="B175" s="0" t="str">
        <f aca="false">IF(AND(ISNUMBER($C$6),165&lt;=$C$6),165,"")</f>
        <v/>
      </c>
      <c r="C175" s="0" t="str">
        <f aca="false">IF(B175="","",MIN($C$5,ROUNDUP($C$8+(B175-1)*$C$7,0)))</f>
        <v/>
      </c>
    </row>
    <row r="176" customFormat="false" ht="15" hidden="false" customHeight="false" outlineLevel="0" collapsed="false">
      <c r="B176" s="0" t="str">
        <f aca="false">IF(AND(ISNUMBER($C$6),166&lt;=$C$6),166,"")</f>
        <v/>
      </c>
      <c r="C176" s="0" t="str">
        <f aca="false">IF(B176="","",MIN($C$5,ROUNDUP($C$8+(B176-1)*$C$7,0)))</f>
        <v/>
      </c>
    </row>
    <row r="177" customFormat="false" ht="15" hidden="false" customHeight="false" outlineLevel="0" collapsed="false">
      <c r="B177" s="0" t="str">
        <f aca="false">IF(AND(ISNUMBER($C$6),167&lt;=$C$6),167,"")</f>
        <v/>
      </c>
      <c r="C177" s="0" t="str">
        <f aca="false">IF(B177="","",MIN($C$5,ROUNDUP($C$8+(B177-1)*$C$7,0)))</f>
        <v/>
      </c>
    </row>
    <row r="178" customFormat="false" ht="15" hidden="false" customHeight="false" outlineLevel="0" collapsed="false">
      <c r="B178" s="0" t="str">
        <f aca="false">IF(AND(ISNUMBER($C$6),168&lt;=$C$6),168,"")</f>
        <v/>
      </c>
      <c r="C178" s="0" t="str">
        <f aca="false">IF(B178="","",MIN($C$5,ROUNDUP($C$8+(B178-1)*$C$7,0)))</f>
        <v/>
      </c>
    </row>
    <row r="179" customFormat="false" ht="15" hidden="false" customHeight="false" outlineLevel="0" collapsed="false">
      <c r="B179" s="0" t="str">
        <f aca="false">IF(AND(ISNUMBER($C$6),169&lt;=$C$6),169,"")</f>
        <v/>
      </c>
      <c r="C179" s="0" t="str">
        <f aca="false">IF(B179="","",MIN($C$5,ROUNDUP($C$8+(B179-1)*$C$7,0)))</f>
        <v/>
      </c>
    </row>
    <row r="180" customFormat="false" ht="15" hidden="false" customHeight="false" outlineLevel="0" collapsed="false">
      <c r="B180" s="0" t="str">
        <f aca="false">IF(AND(ISNUMBER($C$6),170&lt;=$C$6),170,"")</f>
        <v/>
      </c>
      <c r="C180" s="0" t="str">
        <f aca="false">IF(B180="","",MIN($C$5,ROUNDUP($C$8+(B180-1)*$C$7,0)))</f>
        <v/>
      </c>
    </row>
    <row r="181" customFormat="false" ht="15" hidden="false" customHeight="false" outlineLevel="0" collapsed="false">
      <c r="B181" s="0" t="str">
        <f aca="false">IF(AND(ISNUMBER($C$6),171&lt;=$C$6),171,"")</f>
        <v/>
      </c>
      <c r="C181" s="0" t="str">
        <f aca="false">IF(B181="","",MIN($C$5,ROUNDUP($C$8+(B181-1)*$C$7,0)))</f>
        <v/>
      </c>
    </row>
    <row r="182" customFormat="false" ht="15" hidden="false" customHeight="false" outlineLevel="0" collapsed="false">
      <c r="B182" s="0" t="str">
        <f aca="false">IF(AND(ISNUMBER($C$6),172&lt;=$C$6),172,"")</f>
        <v/>
      </c>
      <c r="C182" s="0" t="str">
        <f aca="false">IF(B182="","",MIN($C$5,ROUNDUP($C$8+(B182-1)*$C$7,0)))</f>
        <v/>
      </c>
    </row>
    <row r="183" customFormat="false" ht="15" hidden="false" customHeight="false" outlineLevel="0" collapsed="false">
      <c r="B183" s="0" t="str">
        <f aca="false">IF(AND(ISNUMBER($C$6),173&lt;=$C$6),173,"")</f>
        <v/>
      </c>
      <c r="C183" s="0" t="str">
        <f aca="false">IF(B183="","",MIN($C$5,ROUNDUP($C$8+(B183-1)*$C$7,0)))</f>
        <v/>
      </c>
    </row>
    <row r="184" customFormat="false" ht="15" hidden="false" customHeight="false" outlineLevel="0" collapsed="false">
      <c r="B184" s="0" t="str">
        <f aca="false">IF(AND(ISNUMBER($C$6),174&lt;=$C$6),174,"")</f>
        <v/>
      </c>
      <c r="C184" s="0" t="str">
        <f aca="false">IF(B184="","",MIN($C$5,ROUNDUP($C$8+(B184-1)*$C$7,0)))</f>
        <v/>
      </c>
    </row>
    <row r="185" customFormat="false" ht="15" hidden="false" customHeight="false" outlineLevel="0" collapsed="false">
      <c r="B185" s="0" t="str">
        <f aca="false">IF(AND(ISNUMBER($C$6),175&lt;=$C$6),175,"")</f>
        <v/>
      </c>
      <c r="C185" s="0" t="str">
        <f aca="false">IF(B185="","",MIN($C$5,ROUNDUP($C$8+(B185-1)*$C$7,0)))</f>
        <v/>
      </c>
    </row>
    <row r="186" customFormat="false" ht="15" hidden="false" customHeight="false" outlineLevel="0" collapsed="false">
      <c r="B186" s="0" t="str">
        <f aca="false">IF(AND(ISNUMBER($C$6),176&lt;=$C$6),176,"")</f>
        <v/>
      </c>
      <c r="C186" s="0" t="str">
        <f aca="false">IF(B186="","",MIN($C$5,ROUNDUP($C$8+(B186-1)*$C$7,0)))</f>
        <v/>
      </c>
    </row>
    <row r="187" customFormat="false" ht="15" hidden="false" customHeight="false" outlineLevel="0" collapsed="false">
      <c r="B187" s="0" t="str">
        <f aca="false">IF(AND(ISNUMBER($C$6),177&lt;=$C$6),177,"")</f>
        <v/>
      </c>
      <c r="C187" s="0" t="str">
        <f aca="false">IF(B187="","",MIN($C$5,ROUNDUP($C$8+(B187-1)*$C$7,0)))</f>
        <v/>
      </c>
    </row>
    <row r="188" customFormat="false" ht="15" hidden="false" customHeight="false" outlineLevel="0" collapsed="false">
      <c r="B188" s="0" t="str">
        <f aca="false">IF(AND(ISNUMBER($C$6),178&lt;=$C$6),178,"")</f>
        <v/>
      </c>
      <c r="C188" s="0" t="str">
        <f aca="false">IF(B188="","",MIN($C$5,ROUNDUP($C$8+(B188-1)*$C$7,0)))</f>
        <v/>
      </c>
    </row>
    <row r="189" customFormat="false" ht="15" hidden="false" customHeight="false" outlineLevel="0" collapsed="false">
      <c r="B189" s="0" t="str">
        <f aca="false">IF(AND(ISNUMBER($C$6),179&lt;=$C$6),179,"")</f>
        <v/>
      </c>
      <c r="C189" s="0" t="str">
        <f aca="false">IF(B189="","",MIN($C$5,ROUNDUP($C$8+(B189-1)*$C$7,0)))</f>
        <v/>
      </c>
    </row>
    <row r="190" customFormat="false" ht="15" hidden="false" customHeight="false" outlineLevel="0" collapsed="false">
      <c r="B190" s="0" t="str">
        <f aca="false">IF(AND(ISNUMBER($C$6),180&lt;=$C$6),180,"")</f>
        <v/>
      </c>
      <c r="C190" s="0" t="str">
        <f aca="false">IF(B190="","",MIN($C$5,ROUNDUP($C$8+(B190-1)*$C$7,0)))</f>
        <v/>
      </c>
    </row>
    <row r="191" customFormat="false" ht="15" hidden="false" customHeight="false" outlineLevel="0" collapsed="false">
      <c r="B191" s="0" t="str">
        <f aca="false">IF(AND(ISNUMBER($C$6),181&lt;=$C$6),181,"")</f>
        <v/>
      </c>
      <c r="C191" s="0" t="str">
        <f aca="false">IF(B191="","",MIN($C$5,ROUNDUP($C$8+(B191-1)*$C$7,0)))</f>
        <v/>
      </c>
    </row>
    <row r="192" customFormat="false" ht="15" hidden="false" customHeight="false" outlineLevel="0" collapsed="false">
      <c r="B192" s="0" t="str">
        <f aca="false">IF(AND(ISNUMBER($C$6),182&lt;=$C$6),182,"")</f>
        <v/>
      </c>
      <c r="C192" s="0" t="str">
        <f aca="false">IF(B192="","",MIN($C$5,ROUNDUP($C$8+(B192-1)*$C$7,0)))</f>
        <v/>
      </c>
    </row>
    <row r="193" customFormat="false" ht="15" hidden="false" customHeight="false" outlineLevel="0" collapsed="false">
      <c r="B193" s="0" t="str">
        <f aca="false">IF(AND(ISNUMBER($C$6),183&lt;=$C$6),183,"")</f>
        <v/>
      </c>
      <c r="C193" s="0" t="str">
        <f aca="false">IF(B193="","",MIN($C$5,ROUNDUP($C$8+(B193-1)*$C$7,0)))</f>
        <v/>
      </c>
    </row>
    <row r="194" customFormat="false" ht="15" hidden="false" customHeight="false" outlineLevel="0" collapsed="false">
      <c r="B194" s="0" t="str">
        <f aca="false">IF(AND(ISNUMBER($C$6),184&lt;=$C$6),184,"")</f>
        <v/>
      </c>
      <c r="C194" s="0" t="str">
        <f aca="false">IF(B194="","",MIN($C$5,ROUNDUP($C$8+(B194-1)*$C$7,0)))</f>
        <v/>
      </c>
    </row>
    <row r="195" customFormat="false" ht="15" hidden="false" customHeight="false" outlineLevel="0" collapsed="false">
      <c r="B195" s="0" t="str">
        <f aca="false">IF(AND(ISNUMBER($C$6),185&lt;=$C$6),185,"")</f>
        <v/>
      </c>
      <c r="C195" s="0" t="str">
        <f aca="false">IF(B195="","",MIN($C$5,ROUNDUP($C$8+(B195-1)*$C$7,0)))</f>
        <v/>
      </c>
    </row>
    <row r="196" customFormat="false" ht="15" hidden="false" customHeight="false" outlineLevel="0" collapsed="false">
      <c r="B196" s="0" t="str">
        <f aca="false">IF(AND(ISNUMBER($C$6),186&lt;=$C$6),186,"")</f>
        <v/>
      </c>
      <c r="C196" s="0" t="str">
        <f aca="false">IF(B196="","",MIN($C$5,ROUNDUP($C$8+(B196-1)*$C$7,0)))</f>
        <v/>
      </c>
    </row>
    <row r="197" customFormat="false" ht="15" hidden="false" customHeight="false" outlineLevel="0" collapsed="false">
      <c r="B197" s="0" t="str">
        <f aca="false">IF(AND(ISNUMBER($C$6),187&lt;=$C$6),187,"")</f>
        <v/>
      </c>
      <c r="C197" s="0" t="str">
        <f aca="false">IF(B197="","",MIN($C$5,ROUNDUP($C$8+(B197-1)*$C$7,0)))</f>
        <v/>
      </c>
    </row>
    <row r="198" customFormat="false" ht="15" hidden="false" customHeight="false" outlineLevel="0" collapsed="false">
      <c r="B198" s="0" t="str">
        <f aca="false">IF(AND(ISNUMBER($C$6),188&lt;=$C$6),188,"")</f>
        <v/>
      </c>
      <c r="C198" s="0" t="str">
        <f aca="false">IF(B198="","",MIN($C$5,ROUNDUP($C$8+(B198-1)*$C$7,0)))</f>
        <v/>
      </c>
    </row>
    <row r="199" customFormat="false" ht="15" hidden="false" customHeight="false" outlineLevel="0" collapsed="false">
      <c r="B199" s="0" t="str">
        <f aca="false">IF(AND(ISNUMBER($C$6),189&lt;=$C$6),189,"")</f>
        <v/>
      </c>
      <c r="C199" s="0" t="str">
        <f aca="false">IF(B199="","",MIN($C$5,ROUNDUP($C$8+(B199-1)*$C$7,0)))</f>
        <v/>
      </c>
    </row>
    <row r="200" customFormat="false" ht="15" hidden="false" customHeight="false" outlineLevel="0" collapsed="false">
      <c r="B200" s="0" t="str">
        <f aca="false">IF(AND(ISNUMBER($C$6),190&lt;=$C$6),190,"")</f>
        <v/>
      </c>
      <c r="C200" s="0" t="str">
        <f aca="false">IF(B200="","",MIN($C$5,ROUNDUP($C$8+(B200-1)*$C$7,0)))</f>
        <v/>
      </c>
    </row>
    <row r="201" customFormat="false" ht="15" hidden="false" customHeight="false" outlineLevel="0" collapsed="false">
      <c r="B201" s="0" t="str">
        <f aca="false">IF(AND(ISNUMBER($C$6),191&lt;=$C$6),191,"")</f>
        <v/>
      </c>
      <c r="C201" s="0" t="str">
        <f aca="false">IF(B201="","",MIN($C$5,ROUNDUP($C$8+(B201-1)*$C$7,0)))</f>
        <v/>
      </c>
    </row>
    <row r="202" customFormat="false" ht="15" hidden="false" customHeight="false" outlineLevel="0" collapsed="false">
      <c r="B202" s="0" t="str">
        <f aca="false">IF(AND(ISNUMBER($C$6),192&lt;=$C$6),192,"")</f>
        <v/>
      </c>
      <c r="C202" s="0" t="str">
        <f aca="false">IF(B202="","",MIN($C$5,ROUNDUP($C$8+(B202-1)*$C$7,0)))</f>
        <v/>
      </c>
    </row>
    <row r="203" customFormat="false" ht="15" hidden="false" customHeight="false" outlineLevel="0" collapsed="false">
      <c r="B203" s="0" t="str">
        <f aca="false">IF(AND(ISNUMBER($C$6),193&lt;=$C$6),193,"")</f>
        <v/>
      </c>
      <c r="C203" s="0" t="str">
        <f aca="false">IF(B203="","",MIN($C$5,ROUNDUP($C$8+(B203-1)*$C$7,0)))</f>
        <v/>
      </c>
    </row>
    <row r="204" customFormat="false" ht="15" hidden="false" customHeight="false" outlineLevel="0" collapsed="false">
      <c r="B204" s="0" t="str">
        <f aca="false">IF(AND(ISNUMBER($C$6),194&lt;=$C$6),194,"")</f>
        <v/>
      </c>
      <c r="C204" s="0" t="str">
        <f aca="false">IF(B204="","",MIN($C$5,ROUNDUP($C$8+(B204-1)*$C$7,0)))</f>
        <v/>
      </c>
    </row>
    <row r="205" customFormat="false" ht="15" hidden="false" customHeight="false" outlineLevel="0" collapsed="false">
      <c r="B205" s="0" t="str">
        <f aca="false">IF(AND(ISNUMBER($C$6),195&lt;=$C$6),195,"")</f>
        <v/>
      </c>
      <c r="C205" s="0" t="str">
        <f aca="false">IF(B205="","",MIN($C$5,ROUNDUP($C$8+(B205-1)*$C$7,0)))</f>
        <v/>
      </c>
    </row>
    <row r="206" customFormat="false" ht="15" hidden="false" customHeight="false" outlineLevel="0" collapsed="false">
      <c r="B206" s="0" t="str">
        <f aca="false">IF(AND(ISNUMBER($C$6),196&lt;=$C$6),196,"")</f>
        <v/>
      </c>
      <c r="C206" s="0" t="str">
        <f aca="false">IF(B206="","",MIN($C$5,ROUNDUP($C$8+(B206-1)*$C$7,0)))</f>
        <v/>
      </c>
    </row>
    <row r="207" customFormat="false" ht="15" hidden="false" customHeight="false" outlineLevel="0" collapsed="false">
      <c r="B207" s="0" t="str">
        <f aca="false">IF(AND(ISNUMBER($C$6),197&lt;=$C$6),197,"")</f>
        <v/>
      </c>
      <c r="C207" s="0" t="str">
        <f aca="false">IF(B207="","",MIN($C$5,ROUNDUP($C$8+(B207-1)*$C$7,0)))</f>
        <v/>
      </c>
    </row>
    <row r="208" customFormat="false" ht="15" hidden="false" customHeight="false" outlineLevel="0" collapsed="false">
      <c r="B208" s="0" t="str">
        <f aca="false">IF(AND(ISNUMBER($C$6),198&lt;=$C$6),198,"")</f>
        <v/>
      </c>
      <c r="C208" s="0" t="str">
        <f aca="false">IF(B208="","",MIN($C$5,ROUNDUP($C$8+(B208-1)*$C$7,0)))</f>
        <v/>
      </c>
    </row>
    <row r="209" customFormat="false" ht="15" hidden="false" customHeight="false" outlineLevel="0" collapsed="false">
      <c r="B209" s="0" t="str">
        <f aca="false">IF(AND(ISNUMBER($C$6),199&lt;=$C$6),199,"")</f>
        <v/>
      </c>
      <c r="C209" s="0" t="str">
        <f aca="false">IF(B209="","",MIN($C$5,ROUNDUP($C$8+(B209-1)*$C$7,0)))</f>
        <v/>
      </c>
    </row>
    <row r="210" customFormat="false" ht="15" hidden="false" customHeight="false" outlineLevel="0" collapsed="false">
      <c r="B210" s="0" t="str">
        <f aca="false">IF(AND(ISNUMBER($C$6),200&lt;=$C$6),200,"")</f>
        <v/>
      </c>
      <c r="C210" s="0" t="str">
        <f aca="false">IF(B210="","",MIN($C$5,ROUNDUP($C$8+(B210-1)*$C$7,0)))</f>
        <v/>
      </c>
    </row>
    <row r="211" customFormat="false" ht="15" hidden="false" customHeight="false" outlineLevel="0" collapsed="false">
      <c r="B211" s="0" t="str">
        <f aca="false">IF(AND(ISNUMBER($C$6),201&lt;=$C$6),201,"")</f>
        <v/>
      </c>
      <c r="C211" s="0" t="str">
        <f aca="false">IF(B211="","",MIN($C$5,ROUNDUP($C$8+(B211-1)*$C$7,0)))</f>
        <v/>
      </c>
    </row>
    <row r="212" customFormat="false" ht="15" hidden="false" customHeight="false" outlineLevel="0" collapsed="false">
      <c r="B212" s="0" t="str">
        <f aca="false">IF(AND(ISNUMBER($C$6),202&lt;=$C$6),202,"")</f>
        <v/>
      </c>
      <c r="C212" s="0" t="str">
        <f aca="false">IF(B212="","",MIN($C$5,ROUNDUP($C$8+(B212-1)*$C$7,0)))</f>
        <v/>
      </c>
    </row>
    <row r="213" customFormat="false" ht="15" hidden="false" customHeight="false" outlineLevel="0" collapsed="false">
      <c r="B213" s="0" t="str">
        <f aca="false">IF(AND(ISNUMBER($C$6),203&lt;=$C$6),203,"")</f>
        <v/>
      </c>
      <c r="C213" s="0" t="str">
        <f aca="false">IF(B213="","",MIN($C$5,ROUNDUP($C$8+(B213-1)*$C$7,0)))</f>
        <v/>
      </c>
    </row>
    <row r="214" customFormat="false" ht="15" hidden="false" customHeight="false" outlineLevel="0" collapsed="false">
      <c r="B214" s="0" t="str">
        <f aca="false">IF(AND(ISNUMBER($C$6),204&lt;=$C$6),204,"")</f>
        <v/>
      </c>
      <c r="C214" s="0" t="str">
        <f aca="false">IF(B214="","",MIN($C$5,ROUNDUP($C$8+(B214-1)*$C$7,0)))</f>
        <v/>
      </c>
    </row>
    <row r="215" customFormat="false" ht="15" hidden="false" customHeight="false" outlineLevel="0" collapsed="false">
      <c r="B215" s="0" t="str">
        <f aca="false">IF(AND(ISNUMBER($C$6),205&lt;=$C$6),205,"")</f>
        <v/>
      </c>
      <c r="C215" s="0" t="str">
        <f aca="false">IF(B215="","",MIN($C$5,ROUNDUP($C$8+(B215-1)*$C$7,0)))</f>
        <v/>
      </c>
    </row>
    <row r="216" customFormat="false" ht="15" hidden="false" customHeight="false" outlineLevel="0" collapsed="false">
      <c r="B216" s="0" t="str">
        <f aca="false">IF(AND(ISNUMBER($C$6),206&lt;=$C$6),206,"")</f>
        <v/>
      </c>
      <c r="C216" s="0" t="str">
        <f aca="false">IF(B216="","",MIN($C$5,ROUNDUP($C$8+(B216-1)*$C$7,0)))</f>
        <v/>
      </c>
    </row>
    <row r="217" customFormat="false" ht="15" hidden="false" customHeight="false" outlineLevel="0" collapsed="false">
      <c r="B217" s="0" t="str">
        <f aca="false">IF(AND(ISNUMBER($C$6),207&lt;=$C$6),207,"")</f>
        <v/>
      </c>
      <c r="C217" s="0" t="str">
        <f aca="false">IF(B217="","",MIN($C$5,ROUNDUP($C$8+(B217-1)*$C$7,0)))</f>
        <v/>
      </c>
    </row>
    <row r="218" customFormat="false" ht="15" hidden="false" customHeight="false" outlineLevel="0" collapsed="false">
      <c r="B218" s="0" t="str">
        <f aca="false">IF(AND(ISNUMBER($C$6),208&lt;=$C$6),208,"")</f>
        <v/>
      </c>
      <c r="C218" s="0" t="str">
        <f aca="false">IF(B218="","",MIN($C$5,ROUNDUP($C$8+(B218-1)*$C$7,0)))</f>
        <v/>
      </c>
    </row>
    <row r="219" customFormat="false" ht="15" hidden="false" customHeight="false" outlineLevel="0" collapsed="false">
      <c r="B219" s="0" t="str">
        <f aca="false">IF(AND(ISNUMBER($C$6),209&lt;=$C$6),209,"")</f>
        <v/>
      </c>
      <c r="C219" s="0" t="str">
        <f aca="false">IF(B219="","",MIN($C$5,ROUNDUP($C$8+(B219-1)*$C$7,0)))</f>
        <v/>
      </c>
    </row>
    <row r="220" customFormat="false" ht="15" hidden="false" customHeight="false" outlineLevel="0" collapsed="false">
      <c r="B220" s="0" t="str">
        <f aca="false">IF(AND(ISNUMBER($C$6),210&lt;=$C$6),210,"")</f>
        <v/>
      </c>
      <c r="C220" s="0" t="str">
        <f aca="false">IF(B220="","",MIN($C$5,ROUNDUP($C$8+(B220-1)*$C$7,0)))</f>
        <v/>
      </c>
    </row>
    <row r="221" customFormat="false" ht="15" hidden="false" customHeight="false" outlineLevel="0" collapsed="false">
      <c r="B221" s="0" t="str">
        <f aca="false">IF(AND(ISNUMBER($C$6),211&lt;=$C$6),211,"")</f>
        <v/>
      </c>
      <c r="C221" s="0" t="str">
        <f aca="false">IF(B221="","",MIN($C$5,ROUNDUP($C$8+(B221-1)*$C$7,0)))</f>
        <v/>
      </c>
    </row>
    <row r="222" customFormat="false" ht="15" hidden="false" customHeight="false" outlineLevel="0" collapsed="false">
      <c r="B222" s="0" t="str">
        <f aca="false">IF(AND(ISNUMBER($C$6),212&lt;=$C$6),212,"")</f>
        <v/>
      </c>
      <c r="C222" s="0" t="str">
        <f aca="false">IF(B222="","",MIN($C$5,ROUNDUP($C$8+(B222-1)*$C$7,0)))</f>
        <v/>
      </c>
    </row>
    <row r="223" customFormat="false" ht="15" hidden="false" customHeight="false" outlineLevel="0" collapsed="false">
      <c r="B223" s="0" t="str">
        <f aca="false">IF(AND(ISNUMBER($C$6),213&lt;=$C$6),213,"")</f>
        <v/>
      </c>
      <c r="C223" s="0" t="str">
        <f aca="false">IF(B223="","",MIN($C$5,ROUNDUP($C$8+(B223-1)*$C$7,0)))</f>
        <v/>
      </c>
    </row>
    <row r="224" customFormat="false" ht="15" hidden="false" customHeight="false" outlineLevel="0" collapsed="false">
      <c r="B224" s="0" t="str">
        <f aca="false">IF(AND(ISNUMBER($C$6),214&lt;=$C$6),214,"")</f>
        <v/>
      </c>
      <c r="C224" s="0" t="str">
        <f aca="false">IF(B224="","",MIN($C$5,ROUNDUP($C$8+(B224-1)*$C$7,0)))</f>
        <v/>
      </c>
    </row>
    <row r="225" customFormat="false" ht="15" hidden="false" customHeight="false" outlineLevel="0" collapsed="false">
      <c r="B225" s="0" t="str">
        <f aca="false">IF(AND(ISNUMBER($C$6),215&lt;=$C$6),215,"")</f>
        <v/>
      </c>
      <c r="C225" s="0" t="str">
        <f aca="false">IF(B225="","",MIN($C$5,ROUNDUP($C$8+(B225-1)*$C$7,0)))</f>
        <v/>
      </c>
    </row>
    <row r="226" customFormat="false" ht="15" hidden="false" customHeight="false" outlineLevel="0" collapsed="false">
      <c r="B226" s="0" t="str">
        <f aca="false">IF(AND(ISNUMBER($C$6),216&lt;=$C$6),216,"")</f>
        <v/>
      </c>
      <c r="C226" s="0" t="str">
        <f aca="false">IF(B226="","",MIN($C$5,ROUNDUP($C$8+(B226-1)*$C$7,0)))</f>
        <v/>
      </c>
    </row>
    <row r="227" customFormat="false" ht="15" hidden="false" customHeight="false" outlineLevel="0" collapsed="false">
      <c r="B227" s="0" t="str">
        <f aca="false">IF(AND(ISNUMBER($C$6),217&lt;=$C$6),217,"")</f>
        <v/>
      </c>
      <c r="C227" s="0" t="str">
        <f aca="false">IF(B227="","",MIN($C$5,ROUNDUP($C$8+(B227-1)*$C$7,0)))</f>
        <v/>
      </c>
    </row>
    <row r="228" customFormat="false" ht="15" hidden="false" customHeight="false" outlineLevel="0" collapsed="false">
      <c r="B228" s="0" t="str">
        <f aca="false">IF(AND(ISNUMBER($C$6),218&lt;=$C$6),218,"")</f>
        <v/>
      </c>
      <c r="C228" s="0" t="str">
        <f aca="false">IF(B228="","",MIN($C$5,ROUNDUP($C$8+(B228-1)*$C$7,0)))</f>
        <v/>
      </c>
    </row>
    <row r="229" customFormat="false" ht="15" hidden="false" customHeight="false" outlineLevel="0" collapsed="false">
      <c r="B229" s="0" t="str">
        <f aca="false">IF(AND(ISNUMBER($C$6),219&lt;=$C$6),219,"")</f>
        <v/>
      </c>
      <c r="C229" s="0" t="str">
        <f aca="false">IF(B229="","",MIN($C$5,ROUNDUP($C$8+(B229-1)*$C$7,0)))</f>
        <v/>
      </c>
    </row>
    <row r="230" customFormat="false" ht="15" hidden="false" customHeight="false" outlineLevel="0" collapsed="false">
      <c r="B230" s="0" t="str">
        <f aca="false">IF(AND(ISNUMBER($C$6),220&lt;=$C$6),220,"")</f>
        <v/>
      </c>
      <c r="C230" s="0" t="str">
        <f aca="false">IF(B230="","",MIN($C$5,ROUNDUP($C$8+(B230-1)*$C$7,0)))</f>
        <v/>
      </c>
    </row>
    <row r="231" customFormat="false" ht="15" hidden="false" customHeight="false" outlineLevel="0" collapsed="false">
      <c r="B231" s="0" t="str">
        <f aca="false">IF(AND(ISNUMBER($C$6),221&lt;=$C$6),221,"")</f>
        <v/>
      </c>
      <c r="C231" s="0" t="str">
        <f aca="false">IF(B231="","",MIN($C$5,ROUNDUP($C$8+(B231-1)*$C$7,0)))</f>
        <v/>
      </c>
    </row>
    <row r="232" customFormat="false" ht="15" hidden="false" customHeight="false" outlineLevel="0" collapsed="false">
      <c r="B232" s="0" t="str">
        <f aca="false">IF(AND(ISNUMBER($C$6),222&lt;=$C$6),222,"")</f>
        <v/>
      </c>
      <c r="C232" s="0" t="str">
        <f aca="false">IF(B232="","",MIN($C$5,ROUNDUP($C$8+(B232-1)*$C$7,0)))</f>
        <v/>
      </c>
    </row>
    <row r="233" customFormat="false" ht="15" hidden="false" customHeight="false" outlineLevel="0" collapsed="false">
      <c r="B233" s="0" t="str">
        <f aca="false">IF(AND(ISNUMBER($C$6),223&lt;=$C$6),223,"")</f>
        <v/>
      </c>
      <c r="C233" s="0" t="str">
        <f aca="false">IF(B233="","",MIN($C$5,ROUNDUP($C$8+(B233-1)*$C$7,0)))</f>
        <v/>
      </c>
    </row>
    <row r="234" customFormat="false" ht="15" hidden="false" customHeight="false" outlineLevel="0" collapsed="false">
      <c r="B234" s="0" t="str">
        <f aca="false">IF(AND(ISNUMBER($C$6),224&lt;=$C$6),224,"")</f>
        <v/>
      </c>
      <c r="C234" s="0" t="str">
        <f aca="false">IF(B234="","",MIN($C$5,ROUNDUP($C$8+(B234-1)*$C$7,0)))</f>
        <v/>
      </c>
    </row>
    <row r="235" customFormat="false" ht="15" hidden="false" customHeight="false" outlineLevel="0" collapsed="false">
      <c r="B235" s="0" t="str">
        <f aca="false">IF(AND(ISNUMBER($C$6),225&lt;=$C$6),225,"")</f>
        <v/>
      </c>
      <c r="C235" s="0" t="str">
        <f aca="false">IF(B235="","",MIN($C$5,ROUNDUP($C$8+(B235-1)*$C$7,0)))</f>
        <v/>
      </c>
    </row>
    <row r="236" customFormat="false" ht="15" hidden="false" customHeight="false" outlineLevel="0" collapsed="false">
      <c r="B236" s="0" t="str">
        <f aca="false">IF(AND(ISNUMBER($C$6),226&lt;=$C$6),226,"")</f>
        <v/>
      </c>
      <c r="C236" s="0" t="str">
        <f aca="false">IF(B236="","",MIN($C$5,ROUNDUP($C$8+(B236-1)*$C$7,0)))</f>
        <v/>
      </c>
    </row>
    <row r="237" customFormat="false" ht="15" hidden="false" customHeight="false" outlineLevel="0" collapsed="false">
      <c r="B237" s="0" t="str">
        <f aca="false">IF(AND(ISNUMBER($C$6),227&lt;=$C$6),227,"")</f>
        <v/>
      </c>
      <c r="C237" s="0" t="str">
        <f aca="false">IF(B237="","",MIN($C$5,ROUNDUP($C$8+(B237-1)*$C$7,0)))</f>
        <v/>
      </c>
    </row>
    <row r="238" customFormat="false" ht="15" hidden="false" customHeight="false" outlineLevel="0" collapsed="false">
      <c r="B238" s="0" t="str">
        <f aca="false">IF(AND(ISNUMBER($C$6),228&lt;=$C$6),228,"")</f>
        <v/>
      </c>
      <c r="C238" s="0" t="str">
        <f aca="false">IF(B238="","",MIN($C$5,ROUNDUP($C$8+(B238-1)*$C$7,0)))</f>
        <v/>
      </c>
    </row>
    <row r="239" customFormat="false" ht="15" hidden="false" customHeight="false" outlineLevel="0" collapsed="false">
      <c r="B239" s="0" t="str">
        <f aca="false">IF(AND(ISNUMBER($C$6),229&lt;=$C$6),229,"")</f>
        <v/>
      </c>
      <c r="C239" s="0" t="str">
        <f aca="false">IF(B239="","",MIN($C$5,ROUNDUP($C$8+(B239-1)*$C$7,0)))</f>
        <v/>
      </c>
    </row>
    <row r="240" customFormat="false" ht="15" hidden="false" customHeight="false" outlineLevel="0" collapsed="false">
      <c r="B240" s="0" t="str">
        <f aca="false">IF(AND(ISNUMBER($C$6),230&lt;=$C$6),230,"")</f>
        <v/>
      </c>
      <c r="C240" s="0" t="str">
        <f aca="false">IF(B240="","",MIN($C$5,ROUNDUP($C$8+(B240-1)*$C$7,0)))</f>
        <v/>
      </c>
    </row>
    <row r="241" customFormat="false" ht="15" hidden="false" customHeight="false" outlineLevel="0" collapsed="false">
      <c r="B241" s="0" t="str">
        <f aca="false">IF(AND(ISNUMBER($C$6),231&lt;=$C$6),231,"")</f>
        <v/>
      </c>
      <c r="C241" s="0" t="str">
        <f aca="false">IF(B241="","",MIN($C$5,ROUNDUP($C$8+(B241-1)*$C$7,0)))</f>
        <v/>
      </c>
    </row>
    <row r="242" customFormat="false" ht="15" hidden="false" customHeight="false" outlineLevel="0" collapsed="false">
      <c r="B242" s="0" t="str">
        <f aca="false">IF(AND(ISNUMBER($C$6),232&lt;=$C$6),232,"")</f>
        <v/>
      </c>
      <c r="C242" s="0" t="str">
        <f aca="false">IF(B242="","",MIN($C$5,ROUNDUP($C$8+(B242-1)*$C$7,0)))</f>
        <v/>
      </c>
    </row>
    <row r="243" customFormat="false" ht="15" hidden="false" customHeight="false" outlineLevel="0" collapsed="false">
      <c r="B243" s="0" t="str">
        <f aca="false">IF(AND(ISNUMBER($C$6),233&lt;=$C$6),233,"")</f>
        <v/>
      </c>
      <c r="C243" s="0" t="str">
        <f aca="false">IF(B243="","",MIN($C$5,ROUNDUP($C$8+(B243-1)*$C$7,0)))</f>
        <v/>
      </c>
    </row>
    <row r="244" customFormat="false" ht="15" hidden="false" customHeight="false" outlineLevel="0" collapsed="false">
      <c r="B244" s="0" t="str">
        <f aca="false">IF(AND(ISNUMBER($C$6),234&lt;=$C$6),234,"")</f>
        <v/>
      </c>
      <c r="C244" s="0" t="str">
        <f aca="false">IF(B244="","",MIN($C$5,ROUNDUP($C$8+(B244-1)*$C$7,0)))</f>
        <v/>
      </c>
    </row>
    <row r="245" customFormat="false" ht="15" hidden="false" customHeight="false" outlineLevel="0" collapsed="false">
      <c r="B245" s="0" t="str">
        <f aca="false">IF(AND(ISNUMBER($C$6),235&lt;=$C$6),235,"")</f>
        <v/>
      </c>
      <c r="C245" s="0" t="str">
        <f aca="false">IF(B245="","",MIN($C$5,ROUNDUP($C$8+(B245-1)*$C$7,0)))</f>
        <v/>
      </c>
    </row>
    <row r="246" customFormat="false" ht="15" hidden="false" customHeight="false" outlineLevel="0" collapsed="false">
      <c r="B246" s="0" t="str">
        <f aca="false">IF(AND(ISNUMBER($C$6),236&lt;=$C$6),236,"")</f>
        <v/>
      </c>
      <c r="C246" s="0" t="str">
        <f aca="false">IF(B246="","",MIN($C$5,ROUNDUP($C$8+(B246-1)*$C$7,0)))</f>
        <v/>
      </c>
    </row>
    <row r="247" customFormat="false" ht="15" hidden="false" customHeight="false" outlineLevel="0" collapsed="false">
      <c r="B247" s="0" t="str">
        <f aca="false">IF(AND(ISNUMBER($C$6),237&lt;=$C$6),237,"")</f>
        <v/>
      </c>
      <c r="C247" s="0" t="str">
        <f aca="false">IF(B247="","",MIN($C$5,ROUNDUP($C$8+(B247-1)*$C$7,0)))</f>
        <v/>
      </c>
    </row>
    <row r="248" customFormat="false" ht="15" hidden="false" customHeight="false" outlineLevel="0" collapsed="false">
      <c r="B248" s="0" t="str">
        <f aca="false">IF(AND(ISNUMBER($C$6),238&lt;=$C$6),238,"")</f>
        <v/>
      </c>
      <c r="C248" s="0" t="str">
        <f aca="false">IF(B248="","",MIN($C$5,ROUNDUP($C$8+(B248-1)*$C$7,0)))</f>
        <v/>
      </c>
    </row>
    <row r="249" customFormat="false" ht="15" hidden="false" customHeight="false" outlineLevel="0" collapsed="false">
      <c r="B249" s="0" t="str">
        <f aca="false">IF(AND(ISNUMBER($C$6),239&lt;=$C$6),239,"")</f>
        <v/>
      </c>
      <c r="C249" s="0" t="str">
        <f aca="false">IF(B249="","",MIN($C$5,ROUNDUP($C$8+(B249-1)*$C$7,0)))</f>
        <v/>
      </c>
    </row>
    <row r="250" customFormat="false" ht="15" hidden="false" customHeight="false" outlineLevel="0" collapsed="false">
      <c r="B250" s="0" t="str">
        <f aca="false">IF(AND(ISNUMBER($C$6),240&lt;=$C$6),240,"")</f>
        <v/>
      </c>
      <c r="C250" s="0" t="str">
        <f aca="false">IF(B250="","",MIN($C$5,ROUNDUP($C$8+(B250-1)*$C$7,0)))</f>
        <v/>
      </c>
    </row>
    <row r="251" customFormat="false" ht="15" hidden="false" customHeight="false" outlineLevel="0" collapsed="false">
      <c r="B251" s="0" t="str">
        <f aca="false">IF(AND(ISNUMBER($C$6),241&lt;=$C$6),241,"")</f>
        <v/>
      </c>
      <c r="C251" s="0" t="str">
        <f aca="false">IF(B251="","",MIN($C$5,ROUNDUP($C$8+(B251-1)*$C$7,0)))</f>
        <v/>
      </c>
    </row>
    <row r="252" customFormat="false" ht="15" hidden="false" customHeight="false" outlineLevel="0" collapsed="false">
      <c r="B252" s="0" t="str">
        <f aca="false">IF(AND(ISNUMBER($C$6),242&lt;=$C$6),242,"")</f>
        <v/>
      </c>
      <c r="C252" s="0" t="str">
        <f aca="false">IF(B252="","",MIN($C$5,ROUNDUP($C$8+(B252-1)*$C$7,0)))</f>
        <v/>
      </c>
    </row>
    <row r="253" customFormat="false" ht="15" hidden="false" customHeight="false" outlineLevel="0" collapsed="false">
      <c r="B253" s="0" t="str">
        <f aca="false">IF(AND(ISNUMBER($C$6),243&lt;=$C$6),243,"")</f>
        <v/>
      </c>
      <c r="C253" s="0" t="str">
        <f aca="false">IF(B253="","",MIN($C$5,ROUNDUP($C$8+(B253-1)*$C$7,0)))</f>
        <v/>
      </c>
    </row>
    <row r="254" customFormat="false" ht="15" hidden="false" customHeight="false" outlineLevel="0" collapsed="false">
      <c r="B254" s="0" t="str">
        <f aca="false">IF(AND(ISNUMBER($C$6),244&lt;=$C$6),244,"")</f>
        <v/>
      </c>
      <c r="C254" s="0" t="str">
        <f aca="false">IF(B254="","",MIN($C$5,ROUNDUP($C$8+(B254-1)*$C$7,0)))</f>
        <v/>
      </c>
    </row>
    <row r="255" customFormat="false" ht="15" hidden="false" customHeight="false" outlineLevel="0" collapsed="false">
      <c r="B255" s="0" t="str">
        <f aca="false">IF(AND(ISNUMBER($C$6),245&lt;=$C$6),245,"")</f>
        <v/>
      </c>
      <c r="C255" s="0" t="str">
        <f aca="false">IF(B255="","",MIN($C$5,ROUNDUP($C$8+(B255-1)*$C$7,0)))</f>
        <v/>
      </c>
    </row>
    <row r="256" customFormat="false" ht="15" hidden="false" customHeight="false" outlineLevel="0" collapsed="false">
      <c r="B256" s="0" t="str">
        <f aca="false">IF(AND(ISNUMBER($C$6),246&lt;=$C$6),246,"")</f>
        <v/>
      </c>
      <c r="C256" s="0" t="str">
        <f aca="false">IF(B256="","",MIN($C$5,ROUNDUP($C$8+(B256-1)*$C$7,0)))</f>
        <v/>
      </c>
    </row>
    <row r="257" customFormat="false" ht="15" hidden="false" customHeight="false" outlineLevel="0" collapsed="false">
      <c r="B257" s="0" t="str">
        <f aca="false">IF(AND(ISNUMBER($C$6),247&lt;=$C$6),247,"")</f>
        <v/>
      </c>
      <c r="C257" s="0" t="str">
        <f aca="false">IF(B257="","",MIN($C$5,ROUNDUP($C$8+(B257-1)*$C$7,0)))</f>
        <v/>
      </c>
    </row>
    <row r="258" customFormat="false" ht="15" hidden="false" customHeight="false" outlineLevel="0" collapsed="false">
      <c r="B258" s="0" t="str">
        <f aca="false">IF(AND(ISNUMBER($C$6),248&lt;=$C$6),248,"")</f>
        <v/>
      </c>
      <c r="C258" s="0" t="str">
        <f aca="false">IF(B258="","",MIN($C$5,ROUNDUP($C$8+(B258-1)*$C$7,0)))</f>
        <v/>
      </c>
    </row>
    <row r="259" customFormat="false" ht="15" hidden="false" customHeight="false" outlineLevel="0" collapsed="false">
      <c r="B259" s="0" t="str">
        <f aca="false">IF(AND(ISNUMBER($C$6),249&lt;=$C$6),249,"")</f>
        <v/>
      </c>
      <c r="C259" s="0" t="str">
        <f aca="false">IF(B259="","",MIN($C$5,ROUNDUP($C$8+(B259-1)*$C$7,0)))</f>
        <v/>
      </c>
    </row>
    <row r="260" customFormat="false" ht="15" hidden="false" customHeight="false" outlineLevel="0" collapsed="false">
      <c r="B260" s="0" t="str">
        <f aca="false">IF(AND(ISNUMBER($C$6),250&lt;=$C$6),250,"")</f>
        <v/>
      </c>
      <c r="C260" s="0" t="str">
        <f aca="false">IF(B260="","",MIN($C$5,ROUNDUP($C$8+(B260-1)*$C$7,0)))</f>
        <v/>
      </c>
    </row>
    <row r="261" customFormat="false" ht="15" hidden="false" customHeight="false" outlineLevel="0" collapsed="false">
      <c r="B261" s="0" t="str">
        <f aca="false">IF(AND(ISNUMBER($C$6),251&lt;=$C$6),251,"")</f>
        <v/>
      </c>
      <c r="C261" s="0" t="str">
        <f aca="false">IF(B261="","",MIN($C$5,ROUNDUP($C$8+(B261-1)*$C$7,0)))</f>
        <v/>
      </c>
    </row>
    <row r="262" customFormat="false" ht="15" hidden="false" customHeight="false" outlineLevel="0" collapsed="false">
      <c r="B262" s="0" t="str">
        <f aca="false">IF(AND(ISNUMBER($C$6),252&lt;=$C$6),252,"")</f>
        <v/>
      </c>
      <c r="C262" s="0" t="str">
        <f aca="false">IF(B262="","",MIN($C$5,ROUNDUP($C$8+(B262-1)*$C$7,0)))</f>
        <v/>
      </c>
    </row>
    <row r="263" customFormat="false" ht="15" hidden="false" customHeight="false" outlineLevel="0" collapsed="false">
      <c r="B263" s="0" t="str">
        <f aca="false">IF(AND(ISNUMBER($C$6),253&lt;=$C$6),253,"")</f>
        <v/>
      </c>
      <c r="C263" s="0" t="str">
        <f aca="false">IF(B263="","",MIN($C$5,ROUNDUP($C$8+(B263-1)*$C$7,0)))</f>
        <v/>
      </c>
    </row>
    <row r="264" customFormat="false" ht="15" hidden="false" customHeight="false" outlineLevel="0" collapsed="false">
      <c r="B264" s="0" t="str">
        <f aca="false">IF(AND(ISNUMBER($C$6),254&lt;=$C$6),254,"")</f>
        <v/>
      </c>
      <c r="C264" s="0" t="str">
        <f aca="false">IF(B264="","",MIN($C$5,ROUNDUP($C$8+(B264-1)*$C$7,0)))</f>
        <v/>
      </c>
    </row>
    <row r="265" customFormat="false" ht="15" hidden="false" customHeight="false" outlineLevel="0" collapsed="false">
      <c r="B265" s="0" t="str">
        <f aca="false">IF(AND(ISNUMBER($C$6),255&lt;=$C$6),255,"")</f>
        <v/>
      </c>
      <c r="C265" s="0" t="str">
        <f aca="false">IF(B265="","",MIN($C$5,ROUNDUP($C$8+(B265-1)*$C$7,0)))</f>
        <v/>
      </c>
    </row>
    <row r="266" customFormat="false" ht="15" hidden="false" customHeight="false" outlineLevel="0" collapsed="false">
      <c r="B266" s="0" t="str">
        <f aca="false">IF(AND(ISNUMBER($C$6),256&lt;=$C$6),256,"")</f>
        <v/>
      </c>
      <c r="C266" s="0" t="str">
        <f aca="false">IF(B266="","",MIN($C$5,ROUNDUP($C$8+(B266-1)*$C$7,0)))</f>
        <v/>
      </c>
    </row>
    <row r="267" customFormat="false" ht="15" hidden="false" customHeight="false" outlineLevel="0" collapsed="false">
      <c r="B267" s="0" t="str">
        <f aca="false">IF(AND(ISNUMBER($C$6),257&lt;=$C$6),257,"")</f>
        <v/>
      </c>
      <c r="C267" s="0" t="str">
        <f aca="false">IF(B267="","",MIN($C$5,ROUNDUP($C$8+(B267-1)*$C$7,0)))</f>
        <v/>
      </c>
    </row>
    <row r="268" customFormat="false" ht="15" hidden="false" customHeight="false" outlineLevel="0" collapsed="false">
      <c r="B268" s="0" t="str">
        <f aca="false">IF(AND(ISNUMBER($C$6),258&lt;=$C$6),258,"")</f>
        <v/>
      </c>
      <c r="C268" s="0" t="str">
        <f aca="false">IF(B268="","",MIN($C$5,ROUNDUP($C$8+(B268-1)*$C$7,0)))</f>
        <v/>
      </c>
    </row>
    <row r="269" customFormat="false" ht="15" hidden="false" customHeight="false" outlineLevel="0" collapsed="false">
      <c r="B269" s="0" t="str">
        <f aca="false">IF(AND(ISNUMBER($C$6),259&lt;=$C$6),259,"")</f>
        <v/>
      </c>
      <c r="C269" s="0" t="str">
        <f aca="false">IF(B269="","",MIN($C$5,ROUNDUP($C$8+(B269-1)*$C$7,0)))</f>
        <v/>
      </c>
    </row>
    <row r="270" customFormat="false" ht="15" hidden="false" customHeight="false" outlineLevel="0" collapsed="false">
      <c r="B270" s="0" t="str">
        <f aca="false">IF(AND(ISNUMBER($C$6),260&lt;=$C$6),260,"")</f>
        <v/>
      </c>
      <c r="C270" s="0" t="str">
        <f aca="false">IF(B270="","",MIN($C$5,ROUNDUP($C$8+(B270-1)*$C$7,0)))</f>
        <v/>
      </c>
    </row>
    <row r="271" customFormat="false" ht="15" hidden="false" customHeight="false" outlineLevel="0" collapsed="false">
      <c r="B271" s="0" t="str">
        <f aca="false">IF(AND(ISNUMBER($C$6),261&lt;=$C$6),261,"")</f>
        <v/>
      </c>
      <c r="C271" s="0" t="str">
        <f aca="false">IF(B271="","",MIN($C$5,ROUNDUP($C$8+(B271-1)*$C$7,0)))</f>
        <v/>
      </c>
    </row>
    <row r="272" customFormat="false" ht="15" hidden="false" customHeight="false" outlineLevel="0" collapsed="false">
      <c r="B272" s="0" t="str">
        <f aca="false">IF(AND(ISNUMBER($C$6),262&lt;=$C$6),262,"")</f>
        <v/>
      </c>
      <c r="C272" s="0" t="str">
        <f aca="false">IF(B272="","",MIN($C$5,ROUNDUP($C$8+(B272-1)*$C$7,0)))</f>
        <v/>
      </c>
    </row>
    <row r="273" customFormat="false" ht="15" hidden="false" customHeight="false" outlineLevel="0" collapsed="false">
      <c r="B273" s="0" t="str">
        <f aca="false">IF(AND(ISNUMBER($C$6),263&lt;=$C$6),263,"")</f>
        <v/>
      </c>
      <c r="C273" s="0" t="str">
        <f aca="false">IF(B273="","",MIN($C$5,ROUNDUP($C$8+(B273-1)*$C$7,0)))</f>
        <v/>
      </c>
    </row>
    <row r="274" customFormat="false" ht="15" hidden="false" customHeight="false" outlineLevel="0" collapsed="false">
      <c r="B274" s="0" t="str">
        <f aca="false">IF(AND(ISNUMBER($C$6),264&lt;=$C$6),264,"")</f>
        <v/>
      </c>
      <c r="C274" s="0" t="str">
        <f aca="false">IF(B274="","",MIN($C$5,ROUNDUP($C$8+(B274-1)*$C$7,0)))</f>
        <v/>
      </c>
    </row>
    <row r="275" customFormat="false" ht="15" hidden="false" customHeight="false" outlineLevel="0" collapsed="false">
      <c r="B275" s="0" t="str">
        <f aca="false">IF(AND(ISNUMBER($C$6),265&lt;=$C$6),265,"")</f>
        <v/>
      </c>
      <c r="C275" s="0" t="str">
        <f aca="false">IF(B275="","",MIN($C$5,ROUNDUP($C$8+(B275-1)*$C$7,0)))</f>
        <v/>
      </c>
    </row>
    <row r="276" customFormat="false" ht="15" hidden="false" customHeight="false" outlineLevel="0" collapsed="false">
      <c r="B276" s="0" t="str">
        <f aca="false">IF(AND(ISNUMBER($C$6),266&lt;=$C$6),266,"")</f>
        <v/>
      </c>
      <c r="C276" s="0" t="str">
        <f aca="false">IF(B276="","",MIN($C$5,ROUNDUP($C$8+(B276-1)*$C$7,0)))</f>
        <v/>
      </c>
    </row>
    <row r="277" customFormat="false" ht="15" hidden="false" customHeight="false" outlineLevel="0" collapsed="false">
      <c r="B277" s="0" t="str">
        <f aca="false">IF(AND(ISNUMBER($C$6),267&lt;=$C$6),267,"")</f>
        <v/>
      </c>
      <c r="C277" s="0" t="str">
        <f aca="false">IF(B277="","",MIN($C$5,ROUNDUP($C$8+(B277-1)*$C$7,0)))</f>
        <v/>
      </c>
    </row>
    <row r="278" customFormat="false" ht="15" hidden="false" customHeight="false" outlineLevel="0" collapsed="false">
      <c r="B278" s="0" t="str">
        <f aca="false">IF(AND(ISNUMBER($C$6),268&lt;=$C$6),268,"")</f>
        <v/>
      </c>
      <c r="C278" s="0" t="str">
        <f aca="false">IF(B278="","",MIN($C$5,ROUNDUP($C$8+(B278-1)*$C$7,0)))</f>
        <v/>
      </c>
    </row>
    <row r="279" customFormat="false" ht="15" hidden="false" customHeight="false" outlineLevel="0" collapsed="false">
      <c r="B279" s="0" t="str">
        <f aca="false">IF(AND(ISNUMBER($C$6),269&lt;=$C$6),269,"")</f>
        <v/>
      </c>
      <c r="C279" s="0" t="str">
        <f aca="false">IF(B279="","",MIN($C$5,ROUNDUP($C$8+(B279-1)*$C$7,0)))</f>
        <v/>
      </c>
    </row>
    <row r="280" customFormat="false" ht="15" hidden="false" customHeight="false" outlineLevel="0" collapsed="false">
      <c r="B280" s="0" t="str">
        <f aca="false">IF(AND(ISNUMBER($C$6),270&lt;=$C$6),270,"")</f>
        <v/>
      </c>
      <c r="C280" s="0" t="str">
        <f aca="false">IF(B280="","",MIN($C$5,ROUNDUP($C$8+(B280-1)*$C$7,0)))</f>
        <v/>
      </c>
    </row>
    <row r="281" customFormat="false" ht="15" hidden="false" customHeight="false" outlineLevel="0" collapsed="false">
      <c r="B281" s="0" t="str">
        <f aca="false">IF(AND(ISNUMBER($C$6),271&lt;=$C$6),271,"")</f>
        <v/>
      </c>
      <c r="C281" s="0" t="str">
        <f aca="false">IF(B281="","",MIN($C$5,ROUNDUP($C$8+(B281-1)*$C$7,0)))</f>
        <v/>
      </c>
    </row>
    <row r="282" customFormat="false" ht="15" hidden="false" customHeight="false" outlineLevel="0" collapsed="false">
      <c r="B282" s="0" t="str">
        <f aca="false">IF(AND(ISNUMBER($C$6),272&lt;=$C$6),272,"")</f>
        <v/>
      </c>
      <c r="C282" s="0" t="str">
        <f aca="false">IF(B282="","",MIN($C$5,ROUNDUP($C$8+(B282-1)*$C$7,0)))</f>
        <v/>
      </c>
    </row>
    <row r="283" customFormat="false" ht="15" hidden="false" customHeight="false" outlineLevel="0" collapsed="false">
      <c r="B283" s="0" t="str">
        <f aca="false">IF(AND(ISNUMBER($C$6),273&lt;=$C$6),273,"")</f>
        <v/>
      </c>
      <c r="C283" s="0" t="str">
        <f aca="false">IF(B283="","",MIN($C$5,ROUNDUP($C$8+(B283-1)*$C$7,0)))</f>
        <v/>
      </c>
    </row>
    <row r="284" customFormat="false" ht="15" hidden="false" customHeight="false" outlineLevel="0" collapsed="false">
      <c r="B284" s="0" t="str">
        <f aca="false">IF(AND(ISNUMBER($C$6),274&lt;=$C$6),274,"")</f>
        <v/>
      </c>
      <c r="C284" s="0" t="str">
        <f aca="false">IF(B284="","",MIN($C$5,ROUNDUP($C$8+(B284-1)*$C$7,0)))</f>
        <v/>
      </c>
    </row>
    <row r="285" customFormat="false" ht="15" hidden="false" customHeight="false" outlineLevel="0" collapsed="false">
      <c r="B285" s="0" t="str">
        <f aca="false">IF(AND(ISNUMBER($C$6),275&lt;=$C$6),275,"")</f>
        <v/>
      </c>
      <c r="C285" s="0" t="str">
        <f aca="false">IF(B285="","",MIN($C$5,ROUNDUP($C$8+(B285-1)*$C$7,0)))</f>
        <v/>
      </c>
    </row>
    <row r="286" customFormat="false" ht="15" hidden="false" customHeight="false" outlineLevel="0" collapsed="false">
      <c r="B286" s="0" t="str">
        <f aca="false">IF(AND(ISNUMBER($C$6),276&lt;=$C$6),276,"")</f>
        <v/>
      </c>
      <c r="C286" s="0" t="str">
        <f aca="false">IF(B286="","",MIN($C$5,ROUNDUP($C$8+(B286-1)*$C$7,0)))</f>
        <v/>
      </c>
    </row>
    <row r="287" customFormat="false" ht="15" hidden="false" customHeight="false" outlineLevel="0" collapsed="false">
      <c r="B287" s="0" t="str">
        <f aca="false">IF(AND(ISNUMBER($C$6),277&lt;=$C$6),277,"")</f>
        <v/>
      </c>
      <c r="C287" s="0" t="str">
        <f aca="false">IF(B287="","",MIN($C$5,ROUNDUP($C$8+(B287-1)*$C$7,0)))</f>
        <v/>
      </c>
    </row>
    <row r="288" customFormat="false" ht="15" hidden="false" customHeight="false" outlineLevel="0" collapsed="false">
      <c r="B288" s="0" t="str">
        <f aca="false">IF(AND(ISNUMBER($C$6),278&lt;=$C$6),278,"")</f>
        <v/>
      </c>
      <c r="C288" s="0" t="str">
        <f aca="false">IF(B288="","",MIN($C$5,ROUNDUP($C$8+(B288-1)*$C$7,0)))</f>
        <v/>
      </c>
    </row>
    <row r="289" customFormat="false" ht="15" hidden="false" customHeight="false" outlineLevel="0" collapsed="false">
      <c r="B289" s="0" t="str">
        <f aca="false">IF(AND(ISNUMBER($C$6),279&lt;=$C$6),279,"")</f>
        <v/>
      </c>
      <c r="C289" s="0" t="str">
        <f aca="false">IF(B289="","",MIN($C$5,ROUNDUP($C$8+(B289-1)*$C$7,0)))</f>
        <v/>
      </c>
    </row>
    <row r="290" customFormat="false" ht="15" hidden="false" customHeight="false" outlineLevel="0" collapsed="false">
      <c r="B290" s="0" t="str">
        <f aca="false">IF(AND(ISNUMBER($C$6),280&lt;=$C$6),280,"")</f>
        <v/>
      </c>
      <c r="C290" s="0" t="str">
        <f aca="false">IF(B290="","",MIN($C$5,ROUNDUP($C$8+(B290-1)*$C$7,0)))</f>
        <v/>
      </c>
    </row>
    <row r="291" customFormat="false" ht="15" hidden="false" customHeight="false" outlineLevel="0" collapsed="false">
      <c r="B291" s="0" t="str">
        <f aca="false">IF(AND(ISNUMBER($C$6),281&lt;=$C$6),281,"")</f>
        <v/>
      </c>
      <c r="C291" s="0" t="str">
        <f aca="false">IF(B291="","",MIN($C$5,ROUNDUP($C$8+(B291-1)*$C$7,0)))</f>
        <v/>
      </c>
    </row>
    <row r="292" customFormat="false" ht="15" hidden="false" customHeight="false" outlineLevel="0" collapsed="false">
      <c r="B292" s="0" t="str">
        <f aca="false">IF(AND(ISNUMBER($C$6),282&lt;=$C$6),282,"")</f>
        <v/>
      </c>
      <c r="C292" s="0" t="str">
        <f aca="false">IF(B292="","",MIN($C$5,ROUNDUP($C$8+(B292-1)*$C$7,0)))</f>
        <v/>
      </c>
    </row>
    <row r="293" customFormat="false" ht="15" hidden="false" customHeight="false" outlineLevel="0" collapsed="false">
      <c r="B293" s="0" t="str">
        <f aca="false">IF(AND(ISNUMBER($C$6),283&lt;=$C$6),283,"")</f>
        <v/>
      </c>
      <c r="C293" s="0" t="str">
        <f aca="false">IF(B293="","",MIN($C$5,ROUNDUP($C$8+(B293-1)*$C$7,0)))</f>
        <v/>
      </c>
    </row>
    <row r="294" customFormat="false" ht="15" hidden="false" customHeight="false" outlineLevel="0" collapsed="false">
      <c r="B294" s="0" t="str">
        <f aca="false">IF(AND(ISNUMBER($C$6),284&lt;=$C$6),284,"")</f>
        <v/>
      </c>
      <c r="C294" s="0" t="str">
        <f aca="false">IF(B294="","",MIN($C$5,ROUNDUP($C$8+(B294-1)*$C$7,0)))</f>
        <v/>
      </c>
    </row>
    <row r="295" customFormat="false" ht="15" hidden="false" customHeight="false" outlineLevel="0" collapsed="false">
      <c r="B295" s="0" t="str">
        <f aca="false">IF(AND(ISNUMBER($C$6),285&lt;=$C$6),285,"")</f>
        <v/>
      </c>
      <c r="C295" s="0" t="str">
        <f aca="false">IF(B295="","",MIN($C$5,ROUNDUP($C$8+(B295-1)*$C$7,0)))</f>
        <v/>
      </c>
    </row>
    <row r="296" customFormat="false" ht="15" hidden="false" customHeight="false" outlineLevel="0" collapsed="false">
      <c r="B296" s="0" t="str">
        <f aca="false">IF(AND(ISNUMBER($C$6),286&lt;=$C$6),286,"")</f>
        <v/>
      </c>
      <c r="C296" s="0" t="str">
        <f aca="false">IF(B296="","",MIN($C$5,ROUNDUP($C$8+(B296-1)*$C$7,0)))</f>
        <v/>
      </c>
    </row>
    <row r="297" customFormat="false" ht="15" hidden="false" customHeight="false" outlineLevel="0" collapsed="false">
      <c r="B297" s="0" t="str">
        <f aca="false">IF(AND(ISNUMBER($C$6),287&lt;=$C$6),287,"")</f>
        <v/>
      </c>
      <c r="C297" s="0" t="str">
        <f aca="false">IF(B297="","",MIN($C$5,ROUNDUP($C$8+(B297-1)*$C$7,0)))</f>
        <v/>
      </c>
    </row>
    <row r="298" customFormat="false" ht="15" hidden="false" customHeight="false" outlineLevel="0" collapsed="false">
      <c r="B298" s="0" t="str">
        <f aca="false">IF(AND(ISNUMBER($C$6),288&lt;=$C$6),288,"")</f>
        <v/>
      </c>
      <c r="C298" s="0" t="str">
        <f aca="false">IF(B298="","",MIN($C$5,ROUNDUP($C$8+(B298-1)*$C$7,0)))</f>
        <v/>
      </c>
    </row>
    <row r="299" customFormat="false" ht="15" hidden="false" customHeight="false" outlineLevel="0" collapsed="false">
      <c r="B299" s="0" t="str">
        <f aca="false">IF(AND(ISNUMBER($C$6),289&lt;=$C$6),289,"")</f>
        <v/>
      </c>
      <c r="C299" s="0" t="str">
        <f aca="false">IF(B299="","",MIN($C$5,ROUNDUP($C$8+(B299-1)*$C$7,0)))</f>
        <v/>
      </c>
    </row>
    <row r="300" customFormat="false" ht="15" hidden="false" customHeight="false" outlineLevel="0" collapsed="false">
      <c r="B300" s="0" t="str">
        <f aca="false">IF(AND(ISNUMBER($C$6),290&lt;=$C$6),290,"")</f>
        <v/>
      </c>
      <c r="C300" s="0" t="str">
        <f aca="false">IF(B300="","",MIN($C$5,ROUNDUP($C$8+(B300-1)*$C$7,0)))</f>
        <v/>
      </c>
    </row>
    <row r="301" customFormat="false" ht="15" hidden="false" customHeight="false" outlineLevel="0" collapsed="false">
      <c r="B301" s="0" t="str">
        <f aca="false">IF(AND(ISNUMBER($C$6),291&lt;=$C$6),291,"")</f>
        <v/>
      </c>
      <c r="C301" s="0" t="str">
        <f aca="false">IF(B301="","",MIN($C$5,ROUNDUP($C$8+(B301-1)*$C$7,0)))</f>
        <v/>
      </c>
    </row>
    <row r="302" customFormat="false" ht="15" hidden="false" customHeight="false" outlineLevel="0" collapsed="false">
      <c r="B302" s="0" t="str">
        <f aca="false">IF(AND(ISNUMBER($C$6),292&lt;=$C$6),292,"")</f>
        <v/>
      </c>
      <c r="C302" s="0" t="str">
        <f aca="false">IF(B302="","",MIN($C$5,ROUNDUP($C$8+(B302-1)*$C$7,0)))</f>
        <v/>
      </c>
    </row>
    <row r="303" customFormat="false" ht="15" hidden="false" customHeight="false" outlineLevel="0" collapsed="false">
      <c r="B303" s="0" t="str">
        <f aca="false">IF(AND(ISNUMBER($C$6),293&lt;=$C$6),293,"")</f>
        <v/>
      </c>
      <c r="C303" s="0" t="str">
        <f aca="false">IF(B303="","",MIN($C$5,ROUNDUP($C$8+(B303-1)*$C$7,0)))</f>
        <v/>
      </c>
    </row>
    <row r="304" customFormat="false" ht="15" hidden="false" customHeight="false" outlineLevel="0" collapsed="false">
      <c r="B304" s="0" t="str">
        <f aca="false">IF(AND(ISNUMBER($C$6),294&lt;=$C$6),294,"")</f>
        <v/>
      </c>
      <c r="C304" s="0" t="str">
        <f aca="false">IF(B304="","",MIN($C$5,ROUNDUP($C$8+(B304-1)*$C$7,0)))</f>
        <v/>
      </c>
    </row>
    <row r="305" customFormat="false" ht="15" hidden="false" customHeight="false" outlineLevel="0" collapsed="false">
      <c r="B305" s="0" t="str">
        <f aca="false">IF(AND(ISNUMBER($C$6),295&lt;=$C$6),295,"")</f>
        <v/>
      </c>
      <c r="C305" s="0" t="str">
        <f aca="false">IF(B305="","",MIN($C$5,ROUNDUP($C$8+(B305-1)*$C$7,0)))</f>
        <v/>
      </c>
    </row>
    <row r="306" customFormat="false" ht="15" hidden="false" customHeight="false" outlineLevel="0" collapsed="false">
      <c r="B306" s="0" t="str">
        <f aca="false">IF(AND(ISNUMBER($C$6),296&lt;=$C$6),296,"")</f>
        <v/>
      </c>
      <c r="C306" s="0" t="str">
        <f aca="false">IF(B306="","",MIN($C$5,ROUNDUP($C$8+(B306-1)*$C$7,0)))</f>
        <v/>
      </c>
    </row>
    <row r="307" customFormat="false" ht="15" hidden="false" customHeight="false" outlineLevel="0" collapsed="false">
      <c r="B307" s="0" t="str">
        <f aca="false">IF(AND(ISNUMBER($C$6),297&lt;=$C$6),297,"")</f>
        <v/>
      </c>
      <c r="C307" s="0" t="str">
        <f aca="false">IF(B307="","",MIN($C$5,ROUNDUP($C$8+(B307-1)*$C$7,0)))</f>
        <v/>
      </c>
    </row>
    <row r="308" customFormat="false" ht="15" hidden="false" customHeight="false" outlineLevel="0" collapsed="false">
      <c r="B308" s="0" t="str">
        <f aca="false">IF(AND(ISNUMBER($C$6),298&lt;=$C$6),298,"")</f>
        <v/>
      </c>
      <c r="C308" s="0" t="str">
        <f aca="false">IF(B308="","",MIN($C$5,ROUNDUP($C$8+(B308-1)*$C$7,0)))</f>
        <v/>
      </c>
    </row>
    <row r="309" customFormat="false" ht="15" hidden="false" customHeight="false" outlineLevel="0" collapsed="false">
      <c r="B309" s="0" t="str">
        <f aca="false">IF(AND(ISNUMBER($C$6),299&lt;=$C$6),299,"")</f>
        <v/>
      </c>
      <c r="C309" s="0" t="str">
        <f aca="false">IF(B309="","",MIN($C$5,ROUNDUP($C$8+(B309-1)*$C$7,0)))</f>
        <v/>
      </c>
    </row>
    <row r="310" customFormat="false" ht="15" hidden="false" customHeight="false" outlineLevel="0" collapsed="false">
      <c r="B310" s="0" t="str">
        <f aca="false">IF(AND(ISNUMBER($C$6),300&lt;=$C$6),300,"")</f>
        <v/>
      </c>
      <c r="C310" s="0" t="str">
        <f aca="false">IF(B310="","",MIN($C$5,ROUNDUP($C$8+(B310-1)*$C$7,0)))</f>
        <v/>
      </c>
    </row>
    <row r="311" customFormat="false" ht="15" hidden="false" customHeight="false" outlineLevel="0" collapsed="false">
      <c r="B311" s="0" t="str">
        <f aca="false">IF(AND(ISNUMBER($C$6),301&lt;=$C$6),301,"")</f>
        <v/>
      </c>
      <c r="C311" s="0" t="str">
        <f aca="false">IF(B311="","",MIN($C$5,ROUNDUP($C$8+(B311-1)*$C$7,0)))</f>
        <v/>
      </c>
    </row>
    <row r="312" customFormat="false" ht="15" hidden="false" customHeight="false" outlineLevel="0" collapsed="false">
      <c r="B312" s="0" t="str">
        <f aca="false">IF(AND(ISNUMBER($C$6),302&lt;=$C$6),302,"")</f>
        <v/>
      </c>
      <c r="C312" s="0" t="str">
        <f aca="false">IF(B312="","",MIN($C$5,ROUNDUP($C$8+(B312-1)*$C$7,0)))</f>
        <v/>
      </c>
    </row>
    <row r="313" customFormat="false" ht="15" hidden="false" customHeight="false" outlineLevel="0" collapsed="false">
      <c r="B313" s="0" t="str">
        <f aca="false">IF(AND(ISNUMBER($C$6),303&lt;=$C$6),303,"")</f>
        <v/>
      </c>
      <c r="C313" s="0" t="str">
        <f aca="false">IF(B313="","",MIN($C$5,ROUNDUP($C$8+(B313-1)*$C$7,0)))</f>
        <v/>
      </c>
    </row>
    <row r="314" customFormat="false" ht="15" hidden="false" customHeight="false" outlineLevel="0" collapsed="false">
      <c r="B314" s="0" t="str">
        <f aca="false">IF(AND(ISNUMBER($C$6),304&lt;=$C$6),304,"")</f>
        <v/>
      </c>
      <c r="C314" s="0" t="str">
        <f aca="false">IF(B314="","",MIN($C$5,ROUNDUP($C$8+(B314-1)*$C$7,0)))</f>
        <v/>
      </c>
    </row>
    <row r="315" customFormat="false" ht="15" hidden="false" customHeight="false" outlineLevel="0" collapsed="false">
      <c r="B315" s="0" t="str">
        <f aca="false">IF(AND(ISNUMBER($C$6),305&lt;=$C$6),305,"")</f>
        <v/>
      </c>
      <c r="C315" s="0" t="str">
        <f aca="false">IF(B315="","",MIN($C$5,ROUNDUP($C$8+(B315-1)*$C$7,0)))</f>
        <v/>
      </c>
    </row>
    <row r="316" customFormat="false" ht="15" hidden="false" customHeight="false" outlineLevel="0" collapsed="false">
      <c r="B316" s="0" t="str">
        <f aca="false">IF(AND(ISNUMBER($C$6),306&lt;=$C$6),306,"")</f>
        <v/>
      </c>
      <c r="C316" s="0" t="str">
        <f aca="false">IF(B316="","",MIN($C$5,ROUNDUP($C$8+(B316-1)*$C$7,0)))</f>
        <v/>
      </c>
    </row>
    <row r="317" customFormat="false" ht="15" hidden="false" customHeight="false" outlineLevel="0" collapsed="false">
      <c r="B317" s="0" t="str">
        <f aca="false">IF(AND(ISNUMBER($C$6),307&lt;=$C$6),307,"")</f>
        <v/>
      </c>
      <c r="C317" s="0" t="str">
        <f aca="false">IF(B317="","",MIN($C$5,ROUNDUP($C$8+(B317-1)*$C$7,0)))</f>
        <v/>
      </c>
    </row>
    <row r="318" customFormat="false" ht="15" hidden="false" customHeight="false" outlineLevel="0" collapsed="false">
      <c r="B318" s="0" t="str">
        <f aca="false">IF(AND(ISNUMBER($C$6),308&lt;=$C$6),308,"")</f>
        <v/>
      </c>
      <c r="C318" s="0" t="str">
        <f aca="false">IF(B318="","",MIN($C$5,ROUNDUP($C$8+(B318-1)*$C$7,0)))</f>
        <v/>
      </c>
    </row>
    <row r="319" customFormat="false" ht="15" hidden="false" customHeight="false" outlineLevel="0" collapsed="false">
      <c r="B319" s="0" t="str">
        <f aca="false">IF(AND(ISNUMBER($C$6),309&lt;=$C$6),309,"")</f>
        <v/>
      </c>
      <c r="C319" s="0" t="str">
        <f aca="false">IF(B319="","",MIN($C$5,ROUNDUP($C$8+(B319-1)*$C$7,0)))</f>
        <v/>
      </c>
    </row>
    <row r="320" customFormat="false" ht="15" hidden="false" customHeight="false" outlineLevel="0" collapsed="false">
      <c r="B320" s="0" t="str">
        <f aca="false">IF(AND(ISNUMBER($C$6),310&lt;=$C$6),310,"")</f>
        <v/>
      </c>
      <c r="C320" s="0" t="str">
        <f aca="false">IF(B320="","",MIN($C$5,ROUNDUP($C$8+(B320-1)*$C$7,0)))</f>
        <v/>
      </c>
    </row>
    <row r="321" customFormat="false" ht="15" hidden="false" customHeight="false" outlineLevel="0" collapsed="false">
      <c r="B321" s="0" t="str">
        <f aca="false">IF(AND(ISNUMBER($C$6),311&lt;=$C$6),311,"")</f>
        <v/>
      </c>
      <c r="C321" s="0" t="str">
        <f aca="false">IF(B321="","",MIN($C$5,ROUNDUP($C$8+(B321-1)*$C$7,0)))</f>
        <v/>
      </c>
    </row>
    <row r="322" customFormat="false" ht="15" hidden="false" customHeight="false" outlineLevel="0" collapsed="false">
      <c r="B322" s="0" t="str">
        <f aca="false">IF(AND(ISNUMBER($C$6),312&lt;=$C$6),312,"")</f>
        <v/>
      </c>
      <c r="C322" s="0" t="str">
        <f aca="false">IF(B322="","",MIN($C$5,ROUNDUP($C$8+(B322-1)*$C$7,0)))</f>
        <v/>
      </c>
    </row>
    <row r="323" customFormat="false" ht="15" hidden="false" customHeight="false" outlineLevel="0" collapsed="false">
      <c r="B323" s="0" t="str">
        <f aca="false">IF(AND(ISNUMBER($C$6),313&lt;=$C$6),313,"")</f>
        <v/>
      </c>
      <c r="C323" s="0" t="str">
        <f aca="false">IF(B323="","",MIN($C$5,ROUNDUP($C$8+(B323-1)*$C$7,0)))</f>
        <v/>
      </c>
    </row>
    <row r="324" customFormat="false" ht="15" hidden="false" customHeight="false" outlineLevel="0" collapsed="false">
      <c r="B324" s="0" t="str">
        <f aca="false">IF(AND(ISNUMBER($C$6),314&lt;=$C$6),314,"")</f>
        <v/>
      </c>
      <c r="C324" s="0" t="str">
        <f aca="false">IF(B324="","",MIN($C$5,ROUNDUP($C$8+(B324-1)*$C$7,0)))</f>
        <v/>
      </c>
    </row>
    <row r="325" customFormat="false" ht="15" hidden="false" customHeight="false" outlineLevel="0" collapsed="false">
      <c r="B325" s="0" t="str">
        <f aca="false">IF(AND(ISNUMBER($C$6),315&lt;=$C$6),315,"")</f>
        <v/>
      </c>
      <c r="C325" s="0" t="str">
        <f aca="false">IF(B325="","",MIN($C$5,ROUNDUP($C$8+(B325-1)*$C$7,0)))</f>
        <v/>
      </c>
    </row>
    <row r="326" customFormat="false" ht="15" hidden="false" customHeight="false" outlineLevel="0" collapsed="false">
      <c r="B326" s="0" t="str">
        <f aca="false">IF(AND(ISNUMBER($C$6),316&lt;=$C$6),316,"")</f>
        <v/>
      </c>
      <c r="C326" s="0" t="str">
        <f aca="false">IF(B326="","",MIN($C$5,ROUNDUP($C$8+(B326-1)*$C$7,0)))</f>
        <v/>
      </c>
    </row>
    <row r="327" customFormat="false" ht="15" hidden="false" customHeight="false" outlineLevel="0" collapsed="false">
      <c r="B327" s="0" t="str">
        <f aca="false">IF(AND(ISNUMBER($C$6),317&lt;=$C$6),317,"")</f>
        <v/>
      </c>
      <c r="C327" s="0" t="str">
        <f aca="false">IF(B327="","",MIN($C$5,ROUNDUP($C$8+(B327-1)*$C$7,0)))</f>
        <v/>
      </c>
    </row>
    <row r="328" customFormat="false" ht="15" hidden="false" customHeight="false" outlineLevel="0" collapsed="false">
      <c r="B328" s="0" t="str">
        <f aca="false">IF(AND(ISNUMBER($C$6),318&lt;=$C$6),318,"")</f>
        <v/>
      </c>
      <c r="C328" s="0" t="str">
        <f aca="false">IF(B328="","",MIN($C$5,ROUNDUP($C$8+(B328-1)*$C$7,0)))</f>
        <v/>
      </c>
    </row>
    <row r="329" customFormat="false" ht="15" hidden="false" customHeight="false" outlineLevel="0" collapsed="false">
      <c r="B329" s="0" t="str">
        <f aca="false">IF(AND(ISNUMBER($C$6),319&lt;=$C$6),319,"")</f>
        <v/>
      </c>
      <c r="C329" s="0" t="str">
        <f aca="false">IF(B329="","",MIN($C$5,ROUNDUP($C$8+(B329-1)*$C$7,0)))</f>
        <v/>
      </c>
    </row>
    <row r="330" customFormat="false" ht="15" hidden="false" customHeight="false" outlineLevel="0" collapsed="false">
      <c r="B330" s="0" t="str">
        <f aca="false">IF(AND(ISNUMBER($C$6),320&lt;=$C$6),320,"")</f>
        <v/>
      </c>
      <c r="C330" s="0" t="str">
        <f aca="false">IF(B330="","",MIN($C$5,ROUNDUP($C$8+(B330-1)*$C$7,0)))</f>
        <v/>
      </c>
    </row>
    <row r="331" customFormat="false" ht="15" hidden="false" customHeight="false" outlineLevel="0" collapsed="false">
      <c r="B331" s="0" t="str">
        <f aca="false">IF(AND(ISNUMBER($C$6),321&lt;=$C$6),321,"")</f>
        <v/>
      </c>
      <c r="C331" s="0" t="str">
        <f aca="false">IF(B331="","",MIN($C$5,ROUNDUP($C$8+(B331-1)*$C$7,0)))</f>
        <v/>
      </c>
    </row>
    <row r="332" customFormat="false" ht="15" hidden="false" customHeight="false" outlineLevel="0" collapsed="false">
      <c r="B332" s="0" t="str">
        <f aca="false">IF(AND(ISNUMBER($C$6),322&lt;=$C$6),322,"")</f>
        <v/>
      </c>
      <c r="C332" s="0" t="str">
        <f aca="false">IF(B332="","",MIN($C$5,ROUNDUP($C$8+(B332-1)*$C$7,0)))</f>
        <v/>
      </c>
    </row>
    <row r="333" customFormat="false" ht="15" hidden="false" customHeight="false" outlineLevel="0" collapsed="false">
      <c r="B333" s="0" t="str">
        <f aca="false">IF(AND(ISNUMBER($C$6),323&lt;=$C$6),323,"")</f>
        <v/>
      </c>
      <c r="C333" s="0" t="str">
        <f aca="false">IF(B333="","",MIN($C$5,ROUNDUP($C$8+(B333-1)*$C$7,0)))</f>
        <v/>
      </c>
    </row>
    <row r="334" customFormat="false" ht="15" hidden="false" customHeight="false" outlineLevel="0" collapsed="false">
      <c r="B334" s="0" t="str">
        <f aca="false">IF(AND(ISNUMBER($C$6),324&lt;=$C$6),324,"")</f>
        <v/>
      </c>
      <c r="C334" s="0" t="str">
        <f aca="false">IF(B334="","",MIN($C$5,ROUNDUP($C$8+(B334-1)*$C$7,0)))</f>
        <v/>
      </c>
    </row>
    <row r="335" customFormat="false" ht="15" hidden="false" customHeight="false" outlineLevel="0" collapsed="false">
      <c r="B335" s="0" t="str">
        <f aca="false">IF(AND(ISNUMBER($C$6),325&lt;=$C$6),325,"")</f>
        <v/>
      </c>
      <c r="C335" s="0" t="str">
        <f aca="false">IF(B335="","",MIN($C$5,ROUNDUP($C$8+(B335-1)*$C$7,0)))</f>
        <v/>
      </c>
    </row>
    <row r="336" customFormat="false" ht="15" hidden="false" customHeight="false" outlineLevel="0" collapsed="false">
      <c r="B336" s="0" t="str">
        <f aca="false">IF(AND(ISNUMBER($C$6),326&lt;=$C$6),326,"")</f>
        <v/>
      </c>
      <c r="C336" s="0" t="str">
        <f aca="false">IF(B336="","",MIN($C$5,ROUNDUP($C$8+(B336-1)*$C$7,0)))</f>
        <v/>
      </c>
    </row>
    <row r="337" customFormat="false" ht="15" hidden="false" customHeight="false" outlineLevel="0" collapsed="false">
      <c r="B337" s="0" t="str">
        <f aca="false">IF(AND(ISNUMBER($C$6),327&lt;=$C$6),327,"")</f>
        <v/>
      </c>
      <c r="C337" s="0" t="str">
        <f aca="false">IF(B337="","",MIN($C$5,ROUNDUP($C$8+(B337-1)*$C$7,0)))</f>
        <v/>
      </c>
    </row>
    <row r="338" customFormat="false" ht="15" hidden="false" customHeight="false" outlineLevel="0" collapsed="false">
      <c r="B338" s="0" t="str">
        <f aca="false">IF(AND(ISNUMBER($C$6),328&lt;=$C$6),328,"")</f>
        <v/>
      </c>
      <c r="C338" s="0" t="str">
        <f aca="false">IF(B338="","",MIN($C$5,ROUNDUP($C$8+(B338-1)*$C$7,0)))</f>
        <v/>
      </c>
    </row>
    <row r="339" customFormat="false" ht="15" hidden="false" customHeight="false" outlineLevel="0" collapsed="false">
      <c r="B339" s="0" t="str">
        <f aca="false">IF(AND(ISNUMBER($C$6),329&lt;=$C$6),329,"")</f>
        <v/>
      </c>
      <c r="C339" s="0" t="str">
        <f aca="false">IF(B339="","",MIN($C$5,ROUNDUP($C$8+(B339-1)*$C$7,0)))</f>
        <v/>
      </c>
    </row>
    <row r="340" customFormat="false" ht="15" hidden="false" customHeight="false" outlineLevel="0" collapsed="false">
      <c r="B340" s="0" t="str">
        <f aca="false">IF(AND(ISNUMBER($C$6),330&lt;=$C$6),330,"")</f>
        <v/>
      </c>
      <c r="C340" s="0" t="str">
        <f aca="false">IF(B340="","",MIN($C$5,ROUNDUP($C$8+(B340-1)*$C$7,0)))</f>
        <v/>
      </c>
    </row>
    <row r="341" customFormat="false" ht="15" hidden="false" customHeight="false" outlineLevel="0" collapsed="false">
      <c r="B341" s="0" t="str">
        <f aca="false">IF(AND(ISNUMBER($C$6),331&lt;=$C$6),331,"")</f>
        <v/>
      </c>
      <c r="C341" s="0" t="str">
        <f aca="false">IF(B341="","",MIN($C$5,ROUNDUP($C$8+(B341-1)*$C$7,0)))</f>
        <v/>
      </c>
    </row>
    <row r="342" customFormat="false" ht="15" hidden="false" customHeight="false" outlineLevel="0" collapsed="false">
      <c r="B342" s="0" t="str">
        <f aca="false">IF(AND(ISNUMBER($C$6),332&lt;=$C$6),332,"")</f>
        <v/>
      </c>
      <c r="C342" s="0" t="str">
        <f aca="false">IF(B342="","",MIN($C$5,ROUNDUP($C$8+(B342-1)*$C$7,0)))</f>
        <v/>
      </c>
    </row>
    <row r="343" customFormat="false" ht="15" hidden="false" customHeight="false" outlineLevel="0" collapsed="false">
      <c r="B343" s="0" t="str">
        <f aca="false">IF(AND(ISNUMBER($C$6),333&lt;=$C$6),333,"")</f>
        <v/>
      </c>
      <c r="C343" s="0" t="str">
        <f aca="false">IF(B343="","",MIN($C$5,ROUNDUP($C$8+(B343-1)*$C$7,0)))</f>
        <v/>
      </c>
    </row>
    <row r="344" customFormat="false" ht="15" hidden="false" customHeight="false" outlineLevel="0" collapsed="false">
      <c r="B344" s="0" t="str">
        <f aca="false">IF(AND(ISNUMBER($C$6),334&lt;=$C$6),334,"")</f>
        <v/>
      </c>
      <c r="C344" s="0" t="str">
        <f aca="false">IF(B344="","",MIN($C$5,ROUNDUP($C$8+(B344-1)*$C$7,0)))</f>
        <v/>
      </c>
    </row>
    <row r="345" customFormat="false" ht="15" hidden="false" customHeight="false" outlineLevel="0" collapsed="false">
      <c r="B345" s="0" t="str">
        <f aca="false">IF(AND(ISNUMBER($C$6),335&lt;=$C$6),335,"")</f>
        <v/>
      </c>
      <c r="C345" s="0" t="str">
        <f aca="false">IF(B345="","",MIN($C$5,ROUNDUP($C$8+(B345-1)*$C$7,0)))</f>
        <v/>
      </c>
    </row>
    <row r="346" customFormat="false" ht="15" hidden="false" customHeight="false" outlineLevel="0" collapsed="false">
      <c r="B346" s="0" t="str">
        <f aca="false">IF(AND(ISNUMBER($C$6),336&lt;=$C$6),336,"")</f>
        <v/>
      </c>
      <c r="C346" s="0" t="str">
        <f aca="false">IF(B346="","",MIN($C$5,ROUNDUP($C$8+(B346-1)*$C$7,0)))</f>
        <v/>
      </c>
    </row>
    <row r="347" customFormat="false" ht="15" hidden="false" customHeight="false" outlineLevel="0" collapsed="false">
      <c r="B347" s="0" t="str">
        <f aca="false">IF(AND(ISNUMBER($C$6),337&lt;=$C$6),337,"")</f>
        <v/>
      </c>
      <c r="C347" s="0" t="str">
        <f aca="false">IF(B347="","",MIN($C$5,ROUNDUP($C$8+(B347-1)*$C$7,0)))</f>
        <v/>
      </c>
    </row>
    <row r="348" customFormat="false" ht="15" hidden="false" customHeight="false" outlineLevel="0" collapsed="false">
      <c r="B348" s="0" t="str">
        <f aca="false">IF(AND(ISNUMBER($C$6),338&lt;=$C$6),338,"")</f>
        <v/>
      </c>
      <c r="C348" s="0" t="str">
        <f aca="false">IF(B348="","",MIN($C$5,ROUNDUP($C$8+(B348-1)*$C$7,0)))</f>
        <v/>
      </c>
    </row>
    <row r="349" customFormat="false" ht="15" hidden="false" customHeight="false" outlineLevel="0" collapsed="false">
      <c r="B349" s="0" t="str">
        <f aca="false">IF(AND(ISNUMBER($C$6),339&lt;=$C$6),339,"")</f>
        <v/>
      </c>
      <c r="C349" s="0" t="str">
        <f aca="false">IF(B349="","",MIN($C$5,ROUNDUP($C$8+(B349-1)*$C$7,0)))</f>
        <v/>
      </c>
    </row>
    <row r="350" customFormat="false" ht="15" hidden="false" customHeight="false" outlineLevel="0" collapsed="false">
      <c r="B350" s="0" t="str">
        <f aca="false">IF(AND(ISNUMBER($C$6),340&lt;=$C$6),340,"")</f>
        <v/>
      </c>
      <c r="C350" s="0" t="str">
        <f aca="false">IF(B350="","",MIN($C$5,ROUNDUP($C$8+(B350-1)*$C$7,0)))</f>
        <v/>
      </c>
    </row>
    <row r="351" customFormat="false" ht="15" hidden="false" customHeight="false" outlineLevel="0" collapsed="false">
      <c r="B351" s="0" t="str">
        <f aca="false">IF(AND(ISNUMBER($C$6),341&lt;=$C$6),341,"")</f>
        <v/>
      </c>
      <c r="C351" s="0" t="str">
        <f aca="false">IF(B351="","",MIN($C$5,ROUNDUP($C$8+(B351-1)*$C$7,0)))</f>
        <v/>
      </c>
    </row>
    <row r="352" customFormat="false" ht="15" hidden="false" customHeight="false" outlineLevel="0" collapsed="false">
      <c r="B352" s="0" t="str">
        <f aca="false">IF(AND(ISNUMBER($C$6),342&lt;=$C$6),342,"")</f>
        <v/>
      </c>
      <c r="C352" s="0" t="str">
        <f aca="false">IF(B352="","",MIN($C$5,ROUNDUP($C$8+(B352-1)*$C$7,0)))</f>
        <v/>
      </c>
    </row>
    <row r="353" customFormat="false" ht="15" hidden="false" customHeight="false" outlineLevel="0" collapsed="false">
      <c r="B353" s="0" t="str">
        <f aca="false">IF(AND(ISNUMBER($C$6),343&lt;=$C$6),343,"")</f>
        <v/>
      </c>
      <c r="C353" s="0" t="str">
        <f aca="false">IF(B353="","",MIN($C$5,ROUNDUP($C$8+(B353-1)*$C$7,0)))</f>
        <v/>
      </c>
    </row>
    <row r="354" customFormat="false" ht="15" hidden="false" customHeight="false" outlineLevel="0" collapsed="false">
      <c r="B354" s="0" t="str">
        <f aca="false">IF(AND(ISNUMBER($C$6),344&lt;=$C$6),344,"")</f>
        <v/>
      </c>
      <c r="C354" s="0" t="str">
        <f aca="false">IF(B354="","",MIN($C$5,ROUNDUP($C$8+(B354-1)*$C$7,0)))</f>
        <v/>
      </c>
    </row>
    <row r="355" customFormat="false" ht="15" hidden="false" customHeight="false" outlineLevel="0" collapsed="false">
      <c r="B355" s="0" t="str">
        <f aca="false">IF(AND(ISNUMBER($C$6),345&lt;=$C$6),345,"")</f>
        <v/>
      </c>
      <c r="C355" s="0" t="str">
        <f aca="false">IF(B355="","",MIN($C$5,ROUNDUP($C$8+(B355-1)*$C$7,0)))</f>
        <v/>
      </c>
    </row>
    <row r="356" customFormat="false" ht="15" hidden="false" customHeight="false" outlineLevel="0" collapsed="false">
      <c r="B356" s="0" t="str">
        <f aca="false">IF(AND(ISNUMBER($C$6),346&lt;=$C$6),346,"")</f>
        <v/>
      </c>
      <c r="C356" s="0" t="str">
        <f aca="false">IF(B356="","",MIN($C$5,ROUNDUP($C$8+(B356-1)*$C$7,0)))</f>
        <v/>
      </c>
    </row>
    <row r="357" customFormat="false" ht="15" hidden="false" customHeight="false" outlineLevel="0" collapsed="false">
      <c r="B357" s="0" t="str">
        <f aca="false">IF(AND(ISNUMBER($C$6),347&lt;=$C$6),347,"")</f>
        <v/>
      </c>
      <c r="C357" s="0" t="str">
        <f aca="false">IF(B357="","",MIN($C$5,ROUNDUP($C$8+(B357-1)*$C$7,0)))</f>
        <v/>
      </c>
    </row>
    <row r="358" customFormat="false" ht="15" hidden="false" customHeight="false" outlineLevel="0" collapsed="false">
      <c r="B358" s="0" t="str">
        <f aca="false">IF(AND(ISNUMBER($C$6),348&lt;=$C$6),348,"")</f>
        <v/>
      </c>
      <c r="C358" s="0" t="str">
        <f aca="false">IF(B358="","",MIN($C$5,ROUNDUP($C$8+(B358-1)*$C$7,0)))</f>
        <v/>
      </c>
    </row>
    <row r="359" customFormat="false" ht="15" hidden="false" customHeight="false" outlineLevel="0" collapsed="false">
      <c r="B359" s="0" t="str">
        <f aca="false">IF(AND(ISNUMBER($C$6),349&lt;=$C$6),349,"")</f>
        <v/>
      </c>
      <c r="C359" s="0" t="str">
        <f aca="false">IF(B359="","",MIN($C$5,ROUNDUP($C$8+(B359-1)*$C$7,0)))</f>
        <v/>
      </c>
    </row>
    <row r="360" customFormat="false" ht="15" hidden="false" customHeight="false" outlineLevel="0" collapsed="false">
      <c r="B360" s="0" t="str">
        <f aca="false">IF(AND(ISNUMBER($C$6),350&lt;=$C$6),350,"")</f>
        <v/>
      </c>
      <c r="C360" s="0" t="str">
        <f aca="false">IF(B360="","",MIN($C$5,ROUNDUP($C$8+(B360-1)*$C$7,0)))</f>
        <v/>
      </c>
    </row>
    <row r="361" customFormat="false" ht="15" hidden="false" customHeight="false" outlineLevel="0" collapsed="false">
      <c r="B361" s="0" t="str">
        <f aca="false">IF(AND(ISNUMBER($C$6),351&lt;=$C$6),351,"")</f>
        <v/>
      </c>
      <c r="C361" s="0" t="str">
        <f aca="false">IF(B361="","",MIN($C$5,ROUNDUP($C$8+(B361-1)*$C$7,0)))</f>
        <v/>
      </c>
    </row>
    <row r="362" customFormat="false" ht="15" hidden="false" customHeight="false" outlineLevel="0" collapsed="false">
      <c r="B362" s="0" t="str">
        <f aca="false">IF(AND(ISNUMBER($C$6),352&lt;=$C$6),352,"")</f>
        <v/>
      </c>
      <c r="C362" s="0" t="str">
        <f aca="false">IF(B362="","",MIN($C$5,ROUNDUP($C$8+(B362-1)*$C$7,0)))</f>
        <v/>
      </c>
    </row>
    <row r="363" customFormat="false" ht="15" hidden="false" customHeight="false" outlineLevel="0" collapsed="false">
      <c r="B363" s="0" t="str">
        <f aca="false">IF(AND(ISNUMBER($C$6),353&lt;=$C$6),353,"")</f>
        <v/>
      </c>
      <c r="C363" s="0" t="str">
        <f aca="false">IF(B363="","",MIN($C$5,ROUNDUP($C$8+(B363-1)*$C$7,0)))</f>
        <v/>
      </c>
    </row>
    <row r="364" customFormat="false" ht="15" hidden="false" customHeight="false" outlineLevel="0" collapsed="false">
      <c r="B364" s="0" t="str">
        <f aca="false">IF(AND(ISNUMBER($C$6),354&lt;=$C$6),354,"")</f>
        <v/>
      </c>
      <c r="C364" s="0" t="str">
        <f aca="false">IF(B364="","",MIN($C$5,ROUNDUP($C$8+(B364-1)*$C$7,0)))</f>
        <v/>
      </c>
    </row>
    <row r="365" customFormat="false" ht="15" hidden="false" customHeight="false" outlineLevel="0" collapsed="false">
      <c r="B365" s="0" t="str">
        <f aca="false">IF(AND(ISNUMBER($C$6),355&lt;=$C$6),355,"")</f>
        <v/>
      </c>
      <c r="C365" s="0" t="str">
        <f aca="false">IF(B365="","",MIN($C$5,ROUNDUP($C$8+(B365-1)*$C$7,0)))</f>
        <v/>
      </c>
    </row>
    <row r="366" customFormat="false" ht="15" hidden="false" customHeight="false" outlineLevel="0" collapsed="false">
      <c r="B366" s="0" t="str">
        <f aca="false">IF(AND(ISNUMBER($C$6),356&lt;=$C$6),356,"")</f>
        <v/>
      </c>
      <c r="C366" s="0" t="str">
        <f aca="false">IF(B366="","",MIN($C$5,ROUNDUP($C$8+(B366-1)*$C$7,0)))</f>
        <v/>
      </c>
    </row>
    <row r="367" customFormat="false" ht="15" hidden="false" customHeight="false" outlineLevel="0" collapsed="false">
      <c r="B367" s="0" t="str">
        <f aca="false">IF(AND(ISNUMBER($C$6),357&lt;=$C$6),357,"")</f>
        <v/>
      </c>
      <c r="C367" s="0" t="str">
        <f aca="false">IF(B367="","",MIN($C$5,ROUNDUP($C$8+(B367-1)*$C$7,0)))</f>
        <v/>
      </c>
    </row>
    <row r="368" customFormat="false" ht="15" hidden="false" customHeight="false" outlineLevel="0" collapsed="false">
      <c r="B368" s="0" t="str">
        <f aca="false">IF(AND(ISNUMBER($C$6),358&lt;=$C$6),358,"")</f>
        <v/>
      </c>
      <c r="C368" s="0" t="str">
        <f aca="false">IF(B368="","",MIN($C$5,ROUNDUP($C$8+(B368-1)*$C$7,0)))</f>
        <v/>
      </c>
    </row>
    <row r="369" customFormat="false" ht="15" hidden="false" customHeight="false" outlineLevel="0" collapsed="false">
      <c r="B369" s="0" t="str">
        <f aca="false">IF(AND(ISNUMBER($C$6),359&lt;=$C$6),359,"")</f>
        <v/>
      </c>
      <c r="C369" s="0" t="str">
        <f aca="false">IF(B369="","",MIN($C$5,ROUNDUP($C$8+(B369-1)*$C$7,0)))</f>
        <v/>
      </c>
    </row>
    <row r="370" customFormat="false" ht="15" hidden="false" customHeight="false" outlineLevel="0" collapsed="false">
      <c r="B370" s="0" t="str">
        <f aca="false">IF(AND(ISNUMBER($C$6),360&lt;=$C$6),360,"")</f>
        <v/>
      </c>
      <c r="C370" s="0" t="str">
        <f aca="false">IF(B370="","",MIN($C$5,ROUNDUP($C$8+(B370-1)*$C$7,0)))</f>
        <v/>
      </c>
    </row>
    <row r="371" customFormat="false" ht="15" hidden="false" customHeight="false" outlineLevel="0" collapsed="false">
      <c r="B371" s="0" t="str">
        <f aca="false">IF(AND(ISNUMBER($C$6),361&lt;=$C$6),361,"")</f>
        <v/>
      </c>
      <c r="C371" s="0" t="str">
        <f aca="false">IF(B371="","",MIN($C$5,ROUNDUP($C$8+(B371-1)*$C$7,0)))</f>
        <v/>
      </c>
    </row>
    <row r="372" customFormat="false" ht="15" hidden="false" customHeight="false" outlineLevel="0" collapsed="false">
      <c r="B372" s="0" t="str">
        <f aca="false">IF(AND(ISNUMBER($C$6),362&lt;=$C$6),362,"")</f>
        <v/>
      </c>
      <c r="C372" s="0" t="str">
        <f aca="false">IF(B372="","",MIN($C$5,ROUNDUP($C$8+(B372-1)*$C$7,0)))</f>
        <v/>
      </c>
    </row>
    <row r="373" customFormat="false" ht="15" hidden="false" customHeight="false" outlineLevel="0" collapsed="false">
      <c r="B373" s="0" t="str">
        <f aca="false">IF(AND(ISNUMBER($C$6),363&lt;=$C$6),363,"")</f>
        <v/>
      </c>
      <c r="C373" s="0" t="str">
        <f aca="false">IF(B373="","",MIN($C$5,ROUNDUP($C$8+(B373-1)*$C$7,0)))</f>
        <v/>
      </c>
    </row>
    <row r="374" customFormat="false" ht="15" hidden="false" customHeight="false" outlineLevel="0" collapsed="false">
      <c r="B374" s="0" t="str">
        <f aca="false">IF(AND(ISNUMBER($C$6),364&lt;=$C$6),364,"")</f>
        <v/>
      </c>
      <c r="C374" s="0" t="str">
        <f aca="false">IF(B374="","",MIN($C$5,ROUNDUP($C$8+(B374-1)*$C$7,0)))</f>
        <v/>
      </c>
    </row>
    <row r="375" customFormat="false" ht="15" hidden="false" customHeight="false" outlineLevel="0" collapsed="false">
      <c r="B375" s="0" t="str">
        <f aca="false">IF(AND(ISNUMBER($C$6),365&lt;=$C$6),365,"")</f>
        <v/>
      </c>
      <c r="C375" s="0" t="str">
        <f aca="false">IF(B375="","",MIN($C$5,ROUNDUP($C$8+(B375-1)*$C$7,0)))</f>
        <v/>
      </c>
    </row>
    <row r="376" customFormat="false" ht="15" hidden="false" customHeight="false" outlineLevel="0" collapsed="false">
      <c r="B376" s="0" t="str">
        <f aca="false">IF(AND(ISNUMBER($C$6),366&lt;=$C$6),366,"")</f>
        <v/>
      </c>
      <c r="C376" s="0" t="str">
        <f aca="false">IF(B376="","",MIN($C$5,ROUNDUP($C$8+(B376-1)*$C$7,0)))</f>
        <v/>
      </c>
    </row>
    <row r="377" customFormat="false" ht="15" hidden="false" customHeight="false" outlineLevel="0" collapsed="false">
      <c r="B377" s="0" t="str">
        <f aca="false">IF(AND(ISNUMBER($C$6),367&lt;=$C$6),367,"")</f>
        <v/>
      </c>
      <c r="C377" s="0" t="str">
        <f aca="false">IF(B377="","",MIN($C$5,ROUNDUP($C$8+(B377-1)*$C$7,0)))</f>
        <v/>
      </c>
    </row>
    <row r="378" customFormat="false" ht="15" hidden="false" customHeight="false" outlineLevel="0" collapsed="false">
      <c r="B378" s="0" t="str">
        <f aca="false">IF(AND(ISNUMBER($C$6),368&lt;=$C$6),368,"")</f>
        <v/>
      </c>
      <c r="C378" s="0" t="str">
        <f aca="false">IF(B378="","",MIN($C$5,ROUNDUP($C$8+(B378-1)*$C$7,0)))</f>
        <v/>
      </c>
    </row>
    <row r="379" customFormat="false" ht="15" hidden="false" customHeight="false" outlineLevel="0" collapsed="false">
      <c r="B379" s="0" t="str">
        <f aca="false">IF(AND(ISNUMBER($C$6),369&lt;=$C$6),369,"")</f>
        <v/>
      </c>
      <c r="C379" s="0" t="str">
        <f aca="false">IF(B379="","",MIN($C$5,ROUNDUP($C$8+(B379-1)*$C$7,0)))</f>
        <v/>
      </c>
    </row>
    <row r="380" customFormat="false" ht="15" hidden="false" customHeight="false" outlineLevel="0" collapsed="false">
      <c r="B380" s="0" t="str">
        <f aca="false">IF(AND(ISNUMBER($C$6),370&lt;=$C$6),370,"")</f>
        <v/>
      </c>
      <c r="C380" s="0" t="str">
        <f aca="false">IF(B380="","",MIN($C$5,ROUNDUP($C$8+(B380-1)*$C$7,0)))</f>
        <v/>
      </c>
    </row>
    <row r="381" customFormat="false" ht="15" hidden="false" customHeight="false" outlineLevel="0" collapsed="false">
      <c r="B381" s="0" t="str">
        <f aca="false">IF(AND(ISNUMBER($C$6),371&lt;=$C$6),371,"")</f>
        <v/>
      </c>
      <c r="C381" s="0" t="str">
        <f aca="false">IF(B381="","",MIN($C$5,ROUNDUP($C$8+(B381-1)*$C$7,0)))</f>
        <v/>
      </c>
    </row>
    <row r="382" customFormat="false" ht="15" hidden="false" customHeight="false" outlineLevel="0" collapsed="false">
      <c r="B382" s="0" t="str">
        <f aca="false">IF(AND(ISNUMBER($C$6),372&lt;=$C$6),372,"")</f>
        <v/>
      </c>
      <c r="C382" s="0" t="str">
        <f aca="false">IF(B382="","",MIN($C$5,ROUNDUP($C$8+(B382-1)*$C$7,0)))</f>
        <v/>
      </c>
    </row>
    <row r="383" customFormat="false" ht="15" hidden="false" customHeight="false" outlineLevel="0" collapsed="false">
      <c r="B383" s="0" t="str">
        <f aca="false">IF(AND(ISNUMBER($C$6),373&lt;=$C$6),373,"")</f>
        <v/>
      </c>
      <c r="C383" s="0" t="str">
        <f aca="false">IF(B383="","",MIN($C$5,ROUNDUP($C$8+(B383-1)*$C$7,0)))</f>
        <v/>
      </c>
    </row>
    <row r="384" customFormat="false" ht="15" hidden="false" customHeight="false" outlineLevel="0" collapsed="false">
      <c r="B384" s="0" t="str">
        <f aca="false">IF(AND(ISNUMBER($C$6),374&lt;=$C$6),374,"")</f>
        <v/>
      </c>
      <c r="C384" s="0" t="str">
        <f aca="false">IF(B384="","",MIN($C$5,ROUNDUP($C$8+(B384-1)*$C$7,0)))</f>
        <v/>
      </c>
    </row>
    <row r="385" customFormat="false" ht="15" hidden="false" customHeight="false" outlineLevel="0" collapsed="false">
      <c r="B385" s="0" t="str">
        <f aca="false">IF(AND(ISNUMBER($C$6),375&lt;=$C$6),375,"")</f>
        <v/>
      </c>
      <c r="C385" s="0" t="str">
        <f aca="false">IF(B385="","",MIN($C$5,ROUNDUP($C$8+(B385-1)*$C$7,0)))</f>
        <v/>
      </c>
    </row>
    <row r="386" customFormat="false" ht="15" hidden="false" customHeight="false" outlineLevel="0" collapsed="false">
      <c r="B386" s="0" t="str">
        <f aca="false">IF(AND(ISNUMBER($C$6),376&lt;=$C$6),376,"")</f>
        <v/>
      </c>
      <c r="C386" s="0" t="str">
        <f aca="false">IF(B386="","",MIN($C$5,ROUNDUP($C$8+(B386-1)*$C$7,0)))</f>
        <v/>
      </c>
    </row>
    <row r="387" customFormat="false" ht="15" hidden="false" customHeight="false" outlineLevel="0" collapsed="false">
      <c r="B387" s="0" t="str">
        <f aca="false">IF(AND(ISNUMBER($C$6),377&lt;=$C$6),377,"")</f>
        <v/>
      </c>
      <c r="C387" s="0" t="str">
        <f aca="false">IF(B387="","",MIN($C$5,ROUNDUP($C$8+(B387-1)*$C$7,0)))</f>
        <v/>
      </c>
    </row>
    <row r="388" customFormat="false" ht="15" hidden="false" customHeight="false" outlineLevel="0" collapsed="false">
      <c r="B388" s="0" t="str">
        <f aca="false">IF(AND(ISNUMBER($C$6),378&lt;=$C$6),378,"")</f>
        <v/>
      </c>
      <c r="C388" s="0" t="str">
        <f aca="false">IF(B388="","",MIN($C$5,ROUNDUP($C$8+(B388-1)*$C$7,0)))</f>
        <v/>
      </c>
    </row>
    <row r="389" customFormat="false" ht="15" hidden="false" customHeight="false" outlineLevel="0" collapsed="false">
      <c r="B389" s="0" t="str">
        <f aca="false">IF(AND(ISNUMBER($C$6),379&lt;=$C$6),379,"")</f>
        <v/>
      </c>
      <c r="C389" s="0" t="str">
        <f aca="false">IF(B389="","",MIN($C$5,ROUNDUP($C$8+(B389-1)*$C$7,0)))</f>
        <v/>
      </c>
    </row>
    <row r="390" customFormat="false" ht="15" hidden="false" customHeight="false" outlineLevel="0" collapsed="false">
      <c r="B390" s="0" t="str">
        <f aca="false">IF(AND(ISNUMBER($C$6),380&lt;=$C$6),380,"")</f>
        <v/>
      </c>
      <c r="C390" s="0" t="str">
        <f aca="false">IF(B390="","",MIN($C$5,ROUNDUP($C$8+(B390-1)*$C$7,0)))</f>
        <v/>
      </c>
    </row>
    <row r="391" customFormat="false" ht="15" hidden="false" customHeight="false" outlineLevel="0" collapsed="false">
      <c r="B391" s="0" t="str">
        <f aca="false">IF(AND(ISNUMBER($C$6),381&lt;=$C$6),381,"")</f>
        <v/>
      </c>
      <c r="C391" s="0" t="str">
        <f aca="false">IF(B391="","",MIN($C$5,ROUNDUP($C$8+(B391-1)*$C$7,0)))</f>
        <v/>
      </c>
    </row>
    <row r="392" customFormat="false" ht="15" hidden="false" customHeight="false" outlineLevel="0" collapsed="false">
      <c r="B392" s="0" t="str">
        <f aca="false">IF(AND(ISNUMBER($C$6),382&lt;=$C$6),382,"")</f>
        <v/>
      </c>
      <c r="C392" s="0" t="str">
        <f aca="false">IF(B392="","",MIN($C$5,ROUNDUP($C$8+(B392-1)*$C$7,0)))</f>
        <v/>
      </c>
    </row>
    <row r="393" customFormat="false" ht="15" hidden="false" customHeight="false" outlineLevel="0" collapsed="false">
      <c r="B393" s="0" t="str">
        <f aca="false">IF(AND(ISNUMBER($C$6),383&lt;=$C$6),383,"")</f>
        <v/>
      </c>
      <c r="C393" s="0" t="str">
        <f aca="false">IF(B393="","",MIN($C$5,ROUNDUP($C$8+(B393-1)*$C$7,0)))</f>
        <v/>
      </c>
    </row>
    <row r="394" customFormat="false" ht="15" hidden="false" customHeight="false" outlineLevel="0" collapsed="false">
      <c r="B394" s="0" t="str">
        <f aca="false">IF(AND(ISNUMBER($C$6),384&lt;=$C$6),384,"")</f>
        <v/>
      </c>
      <c r="C394" s="0" t="str">
        <f aca="false">IF(B394="","",MIN($C$5,ROUNDUP($C$8+(B394-1)*$C$7,0)))</f>
        <v/>
      </c>
    </row>
    <row r="395" customFormat="false" ht="15" hidden="false" customHeight="false" outlineLevel="0" collapsed="false">
      <c r="B395" s="0" t="str">
        <f aca="false">IF(AND(ISNUMBER($C$6),385&lt;=$C$6),385,"")</f>
        <v/>
      </c>
      <c r="C395" s="0" t="str">
        <f aca="false">IF(B395="","",MIN($C$5,ROUNDUP($C$8+(B395-1)*$C$7,0)))</f>
        <v/>
      </c>
    </row>
    <row r="396" customFormat="false" ht="15" hidden="false" customHeight="false" outlineLevel="0" collapsed="false">
      <c r="B396" s="0" t="str">
        <f aca="false">IF(AND(ISNUMBER($C$6),386&lt;=$C$6),386,"")</f>
        <v/>
      </c>
      <c r="C396" s="0" t="str">
        <f aca="false">IF(B396="","",MIN($C$5,ROUNDUP($C$8+(B396-1)*$C$7,0)))</f>
        <v/>
      </c>
    </row>
    <row r="397" customFormat="false" ht="15" hidden="false" customHeight="false" outlineLevel="0" collapsed="false">
      <c r="B397" s="0" t="str">
        <f aca="false">IF(AND(ISNUMBER($C$6),387&lt;=$C$6),387,"")</f>
        <v/>
      </c>
      <c r="C397" s="0" t="str">
        <f aca="false">IF(B397="","",MIN($C$5,ROUNDUP($C$8+(B397-1)*$C$7,0)))</f>
        <v/>
      </c>
    </row>
    <row r="398" customFormat="false" ht="15" hidden="false" customHeight="false" outlineLevel="0" collapsed="false">
      <c r="B398" s="0" t="str">
        <f aca="false">IF(AND(ISNUMBER($C$6),388&lt;=$C$6),388,"")</f>
        <v/>
      </c>
      <c r="C398" s="0" t="str">
        <f aca="false">IF(B398="","",MIN($C$5,ROUNDUP($C$8+(B398-1)*$C$7,0)))</f>
        <v/>
      </c>
    </row>
    <row r="399" customFormat="false" ht="15" hidden="false" customHeight="false" outlineLevel="0" collapsed="false">
      <c r="B399" s="0" t="str">
        <f aca="false">IF(AND(ISNUMBER($C$6),389&lt;=$C$6),389,"")</f>
        <v/>
      </c>
      <c r="C399" s="0" t="str">
        <f aca="false">IF(B399="","",MIN($C$5,ROUNDUP($C$8+(B399-1)*$C$7,0)))</f>
        <v/>
      </c>
    </row>
    <row r="400" customFormat="false" ht="15" hidden="false" customHeight="false" outlineLevel="0" collapsed="false">
      <c r="B400" s="0" t="str">
        <f aca="false">IF(AND(ISNUMBER($C$6),390&lt;=$C$6),390,"")</f>
        <v/>
      </c>
      <c r="C400" s="0" t="str">
        <f aca="false">IF(B400="","",MIN($C$5,ROUNDUP($C$8+(B400-1)*$C$7,0)))</f>
        <v/>
      </c>
    </row>
    <row r="401" customFormat="false" ht="15" hidden="false" customHeight="false" outlineLevel="0" collapsed="false">
      <c r="B401" s="0" t="str">
        <f aca="false">IF(AND(ISNUMBER($C$6),391&lt;=$C$6),391,"")</f>
        <v/>
      </c>
      <c r="C401" s="0" t="str">
        <f aca="false">IF(B401="","",MIN($C$5,ROUNDUP($C$8+(B401-1)*$C$7,0)))</f>
        <v/>
      </c>
    </row>
    <row r="402" customFormat="false" ht="15" hidden="false" customHeight="false" outlineLevel="0" collapsed="false">
      <c r="B402" s="0" t="str">
        <f aca="false">IF(AND(ISNUMBER($C$6),392&lt;=$C$6),392,"")</f>
        <v/>
      </c>
      <c r="C402" s="0" t="str">
        <f aca="false">IF(B402="","",MIN($C$5,ROUNDUP($C$8+(B402-1)*$C$7,0)))</f>
        <v/>
      </c>
    </row>
    <row r="403" customFormat="false" ht="15" hidden="false" customHeight="false" outlineLevel="0" collapsed="false">
      <c r="B403" s="0" t="str">
        <f aca="false">IF(AND(ISNUMBER($C$6),393&lt;=$C$6),393,"")</f>
        <v/>
      </c>
      <c r="C403" s="0" t="str">
        <f aca="false">IF(B403="","",MIN($C$5,ROUNDUP($C$8+(B403-1)*$C$7,0)))</f>
        <v/>
      </c>
    </row>
    <row r="404" customFormat="false" ht="15" hidden="false" customHeight="false" outlineLevel="0" collapsed="false">
      <c r="B404" s="0" t="str">
        <f aca="false">IF(AND(ISNUMBER($C$6),394&lt;=$C$6),394,"")</f>
        <v/>
      </c>
      <c r="C404" s="0" t="str">
        <f aca="false">IF(B404="","",MIN($C$5,ROUNDUP($C$8+(B404-1)*$C$7,0)))</f>
        <v/>
      </c>
    </row>
    <row r="405" customFormat="false" ht="15" hidden="false" customHeight="false" outlineLevel="0" collapsed="false">
      <c r="B405" s="0" t="str">
        <f aca="false">IF(AND(ISNUMBER($C$6),395&lt;=$C$6),395,"")</f>
        <v/>
      </c>
      <c r="C405" s="0" t="str">
        <f aca="false">IF(B405="","",MIN($C$5,ROUNDUP($C$8+(B405-1)*$C$7,0)))</f>
        <v/>
      </c>
    </row>
    <row r="406" customFormat="false" ht="15" hidden="false" customHeight="false" outlineLevel="0" collapsed="false">
      <c r="B406" s="0" t="str">
        <f aca="false">IF(AND(ISNUMBER($C$6),396&lt;=$C$6),396,"")</f>
        <v/>
      </c>
      <c r="C406" s="0" t="str">
        <f aca="false">IF(B406="","",MIN($C$5,ROUNDUP($C$8+(B406-1)*$C$7,0)))</f>
        <v/>
      </c>
    </row>
    <row r="407" customFormat="false" ht="15" hidden="false" customHeight="false" outlineLevel="0" collapsed="false">
      <c r="B407" s="0" t="str">
        <f aca="false">IF(AND(ISNUMBER($C$6),397&lt;=$C$6),397,"")</f>
        <v/>
      </c>
      <c r="C407" s="0" t="str">
        <f aca="false">IF(B407="","",MIN($C$5,ROUNDUP($C$8+(B407-1)*$C$7,0)))</f>
        <v/>
      </c>
    </row>
    <row r="408" customFormat="false" ht="15" hidden="false" customHeight="false" outlineLevel="0" collapsed="false">
      <c r="B408" s="0" t="str">
        <f aca="false">IF(AND(ISNUMBER($C$6),398&lt;=$C$6),398,"")</f>
        <v/>
      </c>
      <c r="C408" s="0" t="str">
        <f aca="false">IF(B408="","",MIN($C$5,ROUNDUP($C$8+(B408-1)*$C$7,0)))</f>
        <v/>
      </c>
    </row>
    <row r="409" customFormat="false" ht="15" hidden="false" customHeight="false" outlineLevel="0" collapsed="false">
      <c r="B409" s="0" t="str">
        <f aca="false">IF(AND(ISNUMBER($C$6),399&lt;=$C$6),399,"")</f>
        <v/>
      </c>
      <c r="C409" s="0" t="str">
        <f aca="false">IF(B409="","",MIN($C$5,ROUNDUP($C$8+(B409-1)*$C$7,0)))</f>
        <v/>
      </c>
    </row>
    <row r="410" customFormat="false" ht="15" hidden="false" customHeight="false" outlineLevel="0" collapsed="false">
      <c r="B410" s="0" t="str">
        <f aca="false">IF(AND(ISNUMBER($C$6),400&lt;=$C$6),400,"")</f>
        <v/>
      </c>
      <c r="C410" s="0" t="str">
        <f aca="false">IF(B410="","",MIN($C$5,ROUNDUP($C$8+(B410-1)*$C$7,0)))</f>
        <v/>
      </c>
    </row>
    <row r="411" customFormat="false" ht="15" hidden="false" customHeight="false" outlineLevel="0" collapsed="false">
      <c r="B411" s="0" t="str">
        <f aca="false">IF(AND(ISNUMBER($C$6),401&lt;=$C$6),401,"")</f>
        <v/>
      </c>
      <c r="C411" s="0" t="str">
        <f aca="false">IF(B411="","",MIN($C$5,ROUNDUP($C$8+(B411-1)*$C$7,0)))</f>
        <v/>
      </c>
    </row>
    <row r="412" customFormat="false" ht="15" hidden="false" customHeight="false" outlineLevel="0" collapsed="false">
      <c r="B412" s="0" t="str">
        <f aca="false">IF(AND(ISNUMBER($C$6),402&lt;=$C$6),402,"")</f>
        <v/>
      </c>
      <c r="C412" s="0" t="str">
        <f aca="false">IF(B412="","",MIN($C$5,ROUNDUP($C$8+(B412-1)*$C$7,0)))</f>
        <v/>
      </c>
    </row>
    <row r="413" customFormat="false" ht="15" hidden="false" customHeight="false" outlineLevel="0" collapsed="false">
      <c r="B413" s="0" t="str">
        <f aca="false">IF(AND(ISNUMBER($C$6),403&lt;=$C$6),403,"")</f>
        <v/>
      </c>
      <c r="C413" s="0" t="str">
        <f aca="false">IF(B413="","",MIN($C$5,ROUNDUP($C$8+(B413-1)*$C$7,0)))</f>
        <v/>
      </c>
    </row>
    <row r="414" customFormat="false" ht="15" hidden="false" customHeight="false" outlineLevel="0" collapsed="false">
      <c r="B414" s="0" t="str">
        <f aca="false">IF(AND(ISNUMBER($C$6),404&lt;=$C$6),404,"")</f>
        <v/>
      </c>
      <c r="C414" s="0" t="str">
        <f aca="false">IF(B414="","",MIN($C$5,ROUNDUP($C$8+(B414-1)*$C$7,0)))</f>
        <v/>
      </c>
    </row>
    <row r="415" customFormat="false" ht="15" hidden="false" customHeight="false" outlineLevel="0" collapsed="false">
      <c r="B415" s="0" t="str">
        <f aca="false">IF(AND(ISNUMBER($C$6),405&lt;=$C$6),405,"")</f>
        <v/>
      </c>
      <c r="C415" s="0" t="str">
        <f aca="false">IF(B415="","",MIN($C$5,ROUNDUP($C$8+(B415-1)*$C$7,0)))</f>
        <v/>
      </c>
    </row>
    <row r="416" customFormat="false" ht="15" hidden="false" customHeight="false" outlineLevel="0" collapsed="false">
      <c r="B416" s="0" t="str">
        <f aca="false">IF(AND(ISNUMBER($C$6),406&lt;=$C$6),406,"")</f>
        <v/>
      </c>
      <c r="C416" s="0" t="str">
        <f aca="false">IF(B416="","",MIN($C$5,ROUNDUP($C$8+(B416-1)*$C$7,0)))</f>
        <v/>
      </c>
    </row>
    <row r="417" customFormat="false" ht="15" hidden="false" customHeight="false" outlineLevel="0" collapsed="false">
      <c r="B417" s="0" t="str">
        <f aca="false">IF(AND(ISNUMBER($C$6),407&lt;=$C$6),407,"")</f>
        <v/>
      </c>
      <c r="C417" s="0" t="str">
        <f aca="false">IF(B417="","",MIN($C$5,ROUNDUP($C$8+(B417-1)*$C$7,0)))</f>
        <v/>
      </c>
    </row>
    <row r="418" customFormat="false" ht="15" hidden="false" customHeight="false" outlineLevel="0" collapsed="false">
      <c r="B418" s="0" t="str">
        <f aca="false">IF(AND(ISNUMBER($C$6),408&lt;=$C$6),408,"")</f>
        <v/>
      </c>
      <c r="C418" s="0" t="str">
        <f aca="false">IF(B418="","",MIN($C$5,ROUNDUP($C$8+(B418-1)*$C$7,0)))</f>
        <v/>
      </c>
    </row>
    <row r="419" customFormat="false" ht="15" hidden="false" customHeight="false" outlineLevel="0" collapsed="false">
      <c r="B419" s="0" t="str">
        <f aca="false">IF(AND(ISNUMBER($C$6),409&lt;=$C$6),409,"")</f>
        <v/>
      </c>
      <c r="C419" s="0" t="str">
        <f aca="false">IF(B419="","",MIN($C$5,ROUNDUP($C$8+(B419-1)*$C$7,0)))</f>
        <v/>
      </c>
    </row>
    <row r="420" customFormat="false" ht="15" hidden="false" customHeight="false" outlineLevel="0" collapsed="false">
      <c r="B420" s="0" t="str">
        <f aca="false">IF(AND(ISNUMBER($C$6),410&lt;=$C$6),410,"")</f>
        <v/>
      </c>
      <c r="C420" s="0" t="str">
        <f aca="false">IF(B420="","",MIN($C$5,ROUNDUP($C$8+(B420-1)*$C$7,0)))</f>
        <v/>
      </c>
    </row>
    <row r="421" customFormat="false" ht="15" hidden="false" customHeight="false" outlineLevel="0" collapsed="false">
      <c r="B421" s="0" t="str">
        <f aca="false">IF(AND(ISNUMBER($C$6),411&lt;=$C$6),411,"")</f>
        <v/>
      </c>
      <c r="C421" s="0" t="str">
        <f aca="false">IF(B421="","",MIN($C$5,ROUNDUP($C$8+(B421-1)*$C$7,0)))</f>
        <v/>
      </c>
    </row>
    <row r="422" customFormat="false" ht="15" hidden="false" customHeight="false" outlineLevel="0" collapsed="false">
      <c r="B422" s="0" t="str">
        <f aca="false">IF(AND(ISNUMBER($C$6),412&lt;=$C$6),412,"")</f>
        <v/>
      </c>
      <c r="C422" s="0" t="str">
        <f aca="false">IF(B422="","",MIN($C$5,ROUNDUP($C$8+(B422-1)*$C$7,0)))</f>
        <v/>
      </c>
    </row>
    <row r="423" customFormat="false" ht="15" hidden="false" customHeight="false" outlineLevel="0" collapsed="false">
      <c r="B423" s="0" t="str">
        <f aca="false">IF(AND(ISNUMBER($C$6),413&lt;=$C$6),413,"")</f>
        <v/>
      </c>
      <c r="C423" s="0" t="str">
        <f aca="false">IF(B423="","",MIN($C$5,ROUNDUP($C$8+(B423-1)*$C$7,0)))</f>
        <v/>
      </c>
    </row>
    <row r="424" customFormat="false" ht="15" hidden="false" customHeight="false" outlineLevel="0" collapsed="false">
      <c r="B424" s="0" t="str">
        <f aca="false">IF(AND(ISNUMBER($C$6),414&lt;=$C$6),414,"")</f>
        <v/>
      </c>
      <c r="C424" s="0" t="str">
        <f aca="false">IF(B424="","",MIN($C$5,ROUNDUP($C$8+(B424-1)*$C$7,0)))</f>
        <v/>
      </c>
    </row>
    <row r="425" customFormat="false" ht="15" hidden="false" customHeight="false" outlineLevel="0" collapsed="false">
      <c r="B425" s="0" t="str">
        <f aca="false">IF(AND(ISNUMBER($C$6),415&lt;=$C$6),415,"")</f>
        <v/>
      </c>
      <c r="C425" s="0" t="str">
        <f aca="false">IF(B425="","",MIN($C$5,ROUNDUP($C$8+(B425-1)*$C$7,0)))</f>
        <v/>
      </c>
    </row>
    <row r="426" customFormat="false" ht="15" hidden="false" customHeight="false" outlineLevel="0" collapsed="false">
      <c r="B426" s="0" t="str">
        <f aca="false">IF(AND(ISNUMBER($C$6),416&lt;=$C$6),416,"")</f>
        <v/>
      </c>
      <c r="C426" s="0" t="str">
        <f aca="false">IF(B426="","",MIN($C$5,ROUNDUP($C$8+(B426-1)*$C$7,0)))</f>
        <v/>
      </c>
    </row>
    <row r="427" customFormat="false" ht="15" hidden="false" customHeight="false" outlineLevel="0" collapsed="false">
      <c r="B427" s="0" t="str">
        <f aca="false">IF(AND(ISNUMBER($C$6),417&lt;=$C$6),417,"")</f>
        <v/>
      </c>
      <c r="C427" s="0" t="str">
        <f aca="false">IF(B427="","",MIN($C$5,ROUNDUP($C$8+(B427-1)*$C$7,0)))</f>
        <v/>
      </c>
    </row>
    <row r="428" customFormat="false" ht="15" hidden="false" customHeight="false" outlineLevel="0" collapsed="false">
      <c r="B428" s="0" t="str">
        <f aca="false">IF(AND(ISNUMBER($C$6),418&lt;=$C$6),418,"")</f>
        <v/>
      </c>
      <c r="C428" s="0" t="str">
        <f aca="false">IF(B428="","",MIN($C$5,ROUNDUP($C$8+(B428-1)*$C$7,0)))</f>
        <v/>
      </c>
    </row>
    <row r="429" customFormat="false" ht="15" hidden="false" customHeight="false" outlineLevel="0" collapsed="false">
      <c r="B429" s="0" t="str">
        <f aca="false">IF(AND(ISNUMBER($C$6),419&lt;=$C$6),419,"")</f>
        <v/>
      </c>
      <c r="C429" s="0" t="str">
        <f aca="false">IF(B429="","",MIN($C$5,ROUNDUP($C$8+(B429-1)*$C$7,0)))</f>
        <v/>
      </c>
    </row>
    <row r="430" customFormat="false" ht="15" hidden="false" customHeight="false" outlineLevel="0" collapsed="false">
      <c r="B430" s="0" t="str">
        <f aca="false">IF(AND(ISNUMBER($C$6),420&lt;=$C$6),420,"")</f>
        <v/>
      </c>
      <c r="C430" s="0" t="str">
        <f aca="false">IF(B430="","",MIN($C$5,ROUNDUP($C$8+(B430-1)*$C$7,0)))</f>
        <v/>
      </c>
    </row>
    <row r="431" customFormat="false" ht="15" hidden="false" customHeight="false" outlineLevel="0" collapsed="false">
      <c r="B431" s="0" t="str">
        <f aca="false">IF(AND(ISNUMBER($C$6),421&lt;=$C$6),421,"")</f>
        <v/>
      </c>
      <c r="C431" s="0" t="str">
        <f aca="false">IF(B431="","",MIN($C$5,ROUNDUP($C$8+(B431-1)*$C$7,0)))</f>
        <v/>
      </c>
    </row>
    <row r="432" customFormat="false" ht="15" hidden="false" customHeight="false" outlineLevel="0" collapsed="false">
      <c r="B432" s="0" t="str">
        <f aca="false">IF(AND(ISNUMBER($C$6),422&lt;=$C$6),422,"")</f>
        <v/>
      </c>
      <c r="C432" s="0" t="str">
        <f aca="false">IF(B432="","",MIN($C$5,ROUNDUP($C$8+(B432-1)*$C$7,0)))</f>
        <v/>
      </c>
    </row>
    <row r="433" customFormat="false" ht="15" hidden="false" customHeight="false" outlineLevel="0" collapsed="false">
      <c r="B433" s="0" t="str">
        <f aca="false">IF(AND(ISNUMBER($C$6),423&lt;=$C$6),423,"")</f>
        <v/>
      </c>
      <c r="C433" s="0" t="str">
        <f aca="false">IF(B433="","",MIN($C$5,ROUNDUP($C$8+(B433-1)*$C$7,0)))</f>
        <v/>
      </c>
    </row>
    <row r="434" customFormat="false" ht="15" hidden="false" customHeight="false" outlineLevel="0" collapsed="false">
      <c r="B434" s="0" t="str">
        <f aca="false">IF(AND(ISNUMBER($C$6),424&lt;=$C$6),424,"")</f>
        <v/>
      </c>
      <c r="C434" s="0" t="str">
        <f aca="false">IF(B434="","",MIN($C$5,ROUNDUP($C$8+(B434-1)*$C$7,0)))</f>
        <v/>
      </c>
    </row>
    <row r="435" customFormat="false" ht="15" hidden="false" customHeight="false" outlineLevel="0" collapsed="false">
      <c r="B435" s="0" t="str">
        <f aca="false">IF(AND(ISNUMBER($C$6),425&lt;=$C$6),425,"")</f>
        <v/>
      </c>
      <c r="C435" s="0" t="str">
        <f aca="false">IF(B435="","",MIN($C$5,ROUNDUP($C$8+(B435-1)*$C$7,0)))</f>
        <v/>
      </c>
    </row>
    <row r="436" customFormat="false" ht="15" hidden="false" customHeight="false" outlineLevel="0" collapsed="false">
      <c r="B436" s="0" t="str">
        <f aca="false">IF(AND(ISNUMBER($C$6),426&lt;=$C$6),426,"")</f>
        <v/>
      </c>
      <c r="C436" s="0" t="str">
        <f aca="false">IF(B436="","",MIN($C$5,ROUNDUP($C$8+(B436-1)*$C$7,0)))</f>
        <v/>
      </c>
    </row>
    <row r="437" customFormat="false" ht="15" hidden="false" customHeight="false" outlineLevel="0" collapsed="false">
      <c r="B437" s="0" t="str">
        <f aca="false">IF(AND(ISNUMBER($C$6),427&lt;=$C$6),427,"")</f>
        <v/>
      </c>
      <c r="C437" s="0" t="str">
        <f aca="false">IF(B437="","",MIN($C$5,ROUNDUP($C$8+(B437-1)*$C$7,0)))</f>
        <v/>
      </c>
    </row>
    <row r="438" customFormat="false" ht="15" hidden="false" customHeight="false" outlineLevel="0" collapsed="false">
      <c r="B438" s="0" t="str">
        <f aca="false">IF(AND(ISNUMBER($C$6),428&lt;=$C$6),428,"")</f>
        <v/>
      </c>
      <c r="C438" s="0" t="str">
        <f aca="false">IF(B438="","",MIN($C$5,ROUNDUP($C$8+(B438-1)*$C$7,0)))</f>
        <v/>
      </c>
    </row>
    <row r="439" customFormat="false" ht="15" hidden="false" customHeight="false" outlineLevel="0" collapsed="false">
      <c r="B439" s="0" t="str">
        <f aca="false">IF(AND(ISNUMBER($C$6),429&lt;=$C$6),429,"")</f>
        <v/>
      </c>
      <c r="C439" s="0" t="str">
        <f aca="false">IF(B439="","",MIN($C$5,ROUNDUP($C$8+(B439-1)*$C$7,0)))</f>
        <v/>
      </c>
    </row>
    <row r="440" customFormat="false" ht="15" hidden="false" customHeight="false" outlineLevel="0" collapsed="false">
      <c r="B440" s="0" t="str">
        <f aca="false">IF(AND(ISNUMBER($C$6),430&lt;=$C$6),430,"")</f>
        <v/>
      </c>
      <c r="C440" s="0" t="str">
        <f aca="false">IF(B440="","",MIN($C$5,ROUNDUP($C$8+(B440-1)*$C$7,0)))</f>
        <v/>
      </c>
    </row>
    <row r="441" customFormat="false" ht="15" hidden="false" customHeight="false" outlineLevel="0" collapsed="false">
      <c r="B441" s="0" t="str">
        <f aca="false">IF(AND(ISNUMBER($C$6),431&lt;=$C$6),431,"")</f>
        <v/>
      </c>
      <c r="C441" s="0" t="str">
        <f aca="false">IF(B441="","",MIN($C$5,ROUNDUP($C$8+(B441-1)*$C$7,0)))</f>
        <v/>
      </c>
    </row>
    <row r="442" customFormat="false" ht="15" hidden="false" customHeight="false" outlineLevel="0" collapsed="false">
      <c r="B442" s="0" t="str">
        <f aca="false">IF(AND(ISNUMBER($C$6),432&lt;=$C$6),432,"")</f>
        <v/>
      </c>
      <c r="C442" s="0" t="str">
        <f aca="false">IF(B442="","",MIN($C$5,ROUNDUP($C$8+(B442-1)*$C$7,0)))</f>
        <v/>
      </c>
    </row>
    <row r="443" customFormat="false" ht="15" hidden="false" customHeight="false" outlineLevel="0" collapsed="false">
      <c r="B443" s="0" t="str">
        <f aca="false">IF(AND(ISNUMBER($C$6),433&lt;=$C$6),433,"")</f>
        <v/>
      </c>
      <c r="C443" s="0" t="str">
        <f aca="false">IF(B443="","",MIN($C$5,ROUNDUP($C$8+(B443-1)*$C$7,0)))</f>
        <v/>
      </c>
    </row>
    <row r="444" customFormat="false" ht="15" hidden="false" customHeight="false" outlineLevel="0" collapsed="false">
      <c r="B444" s="0" t="str">
        <f aca="false">IF(AND(ISNUMBER($C$6),434&lt;=$C$6),434,"")</f>
        <v/>
      </c>
      <c r="C444" s="0" t="str">
        <f aca="false">IF(B444="","",MIN($C$5,ROUNDUP($C$8+(B444-1)*$C$7,0)))</f>
        <v/>
      </c>
    </row>
    <row r="445" customFormat="false" ht="15" hidden="false" customHeight="false" outlineLevel="0" collapsed="false">
      <c r="B445" s="0" t="str">
        <f aca="false">IF(AND(ISNUMBER($C$6),435&lt;=$C$6),435,"")</f>
        <v/>
      </c>
      <c r="C445" s="0" t="str">
        <f aca="false">IF(B445="","",MIN($C$5,ROUNDUP($C$8+(B445-1)*$C$7,0)))</f>
        <v/>
      </c>
    </row>
    <row r="446" customFormat="false" ht="15" hidden="false" customHeight="false" outlineLevel="0" collapsed="false">
      <c r="B446" s="0" t="str">
        <f aca="false">IF(AND(ISNUMBER($C$6),436&lt;=$C$6),436,"")</f>
        <v/>
      </c>
      <c r="C446" s="0" t="str">
        <f aca="false">IF(B446="","",MIN($C$5,ROUNDUP($C$8+(B446-1)*$C$7,0)))</f>
        <v/>
      </c>
    </row>
    <row r="447" customFormat="false" ht="15" hidden="false" customHeight="false" outlineLevel="0" collapsed="false">
      <c r="B447" s="0" t="str">
        <f aca="false">IF(AND(ISNUMBER($C$6),437&lt;=$C$6),437,"")</f>
        <v/>
      </c>
      <c r="C447" s="0" t="str">
        <f aca="false">IF(B447="","",MIN($C$5,ROUNDUP($C$8+(B447-1)*$C$7,0)))</f>
        <v/>
      </c>
    </row>
    <row r="448" customFormat="false" ht="15" hidden="false" customHeight="false" outlineLevel="0" collapsed="false">
      <c r="B448" s="0" t="str">
        <f aca="false">IF(AND(ISNUMBER($C$6),438&lt;=$C$6),438,"")</f>
        <v/>
      </c>
      <c r="C448" s="0" t="str">
        <f aca="false">IF(B448="","",MIN($C$5,ROUNDUP($C$8+(B448-1)*$C$7,0)))</f>
        <v/>
      </c>
    </row>
    <row r="449" customFormat="false" ht="15" hidden="false" customHeight="false" outlineLevel="0" collapsed="false">
      <c r="B449" s="0" t="str">
        <f aca="false">IF(AND(ISNUMBER($C$6),439&lt;=$C$6),439,"")</f>
        <v/>
      </c>
      <c r="C449" s="0" t="str">
        <f aca="false">IF(B449="","",MIN($C$5,ROUNDUP($C$8+(B449-1)*$C$7,0)))</f>
        <v/>
      </c>
    </row>
    <row r="450" customFormat="false" ht="15" hidden="false" customHeight="false" outlineLevel="0" collapsed="false">
      <c r="B450" s="0" t="str">
        <f aca="false">IF(AND(ISNUMBER($C$6),440&lt;=$C$6),440,"")</f>
        <v/>
      </c>
      <c r="C450" s="0" t="str">
        <f aca="false">IF(B450="","",MIN($C$5,ROUNDUP($C$8+(B450-1)*$C$7,0)))</f>
        <v/>
      </c>
    </row>
    <row r="451" customFormat="false" ht="15" hidden="false" customHeight="false" outlineLevel="0" collapsed="false">
      <c r="B451" s="0" t="str">
        <f aca="false">IF(AND(ISNUMBER($C$6),441&lt;=$C$6),441,"")</f>
        <v/>
      </c>
      <c r="C451" s="0" t="str">
        <f aca="false">IF(B451="","",MIN($C$5,ROUNDUP($C$8+(B451-1)*$C$7,0)))</f>
        <v/>
      </c>
    </row>
    <row r="452" customFormat="false" ht="15" hidden="false" customHeight="false" outlineLevel="0" collapsed="false">
      <c r="B452" s="0" t="str">
        <f aca="false">IF(AND(ISNUMBER($C$6),442&lt;=$C$6),442,"")</f>
        <v/>
      </c>
      <c r="C452" s="0" t="str">
        <f aca="false">IF(B452="","",MIN($C$5,ROUNDUP($C$8+(B452-1)*$C$7,0)))</f>
        <v/>
      </c>
    </row>
    <row r="453" customFormat="false" ht="15" hidden="false" customHeight="false" outlineLevel="0" collapsed="false">
      <c r="B453" s="0" t="str">
        <f aca="false">IF(AND(ISNUMBER($C$6),443&lt;=$C$6),443,"")</f>
        <v/>
      </c>
      <c r="C453" s="0" t="str">
        <f aca="false">IF(B453="","",MIN($C$5,ROUNDUP($C$8+(B453-1)*$C$7,0)))</f>
        <v/>
      </c>
    </row>
    <row r="454" customFormat="false" ht="15" hidden="false" customHeight="false" outlineLevel="0" collapsed="false">
      <c r="B454" s="0" t="str">
        <f aca="false">IF(AND(ISNUMBER($C$6),444&lt;=$C$6),444,"")</f>
        <v/>
      </c>
      <c r="C454" s="0" t="str">
        <f aca="false">IF(B454="","",MIN($C$5,ROUNDUP($C$8+(B454-1)*$C$7,0)))</f>
        <v/>
      </c>
    </row>
    <row r="455" customFormat="false" ht="15" hidden="false" customHeight="false" outlineLevel="0" collapsed="false">
      <c r="B455" s="0" t="str">
        <f aca="false">IF(AND(ISNUMBER($C$6),445&lt;=$C$6),445,"")</f>
        <v/>
      </c>
      <c r="C455" s="0" t="str">
        <f aca="false">IF(B455="","",MIN($C$5,ROUNDUP($C$8+(B455-1)*$C$7,0)))</f>
        <v/>
      </c>
    </row>
    <row r="456" customFormat="false" ht="15" hidden="false" customHeight="false" outlineLevel="0" collapsed="false">
      <c r="B456" s="0" t="str">
        <f aca="false">IF(AND(ISNUMBER($C$6),446&lt;=$C$6),446,"")</f>
        <v/>
      </c>
      <c r="C456" s="0" t="str">
        <f aca="false">IF(B456="","",MIN($C$5,ROUNDUP($C$8+(B456-1)*$C$7,0)))</f>
        <v/>
      </c>
    </row>
    <row r="457" customFormat="false" ht="15" hidden="false" customHeight="false" outlineLevel="0" collapsed="false">
      <c r="B457" s="0" t="str">
        <f aca="false">IF(AND(ISNUMBER($C$6),447&lt;=$C$6),447,"")</f>
        <v/>
      </c>
      <c r="C457" s="0" t="str">
        <f aca="false">IF(B457="","",MIN($C$5,ROUNDUP($C$8+(B457-1)*$C$7,0)))</f>
        <v/>
      </c>
    </row>
    <row r="458" customFormat="false" ht="15" hidden="false" customHeight="false" outlineLevel="0" collapsed="false">
      <c r="B458" s="0" t="str">
        <f aca="false">IF(AND(ISNUMBER($C$6),448&lt;=$C$6),448,"")</f>
        <v/>
      </c>
      <c r="C458" s="0" t="str">
        <f aca="false">IF(B458="","",MIN($C$5,ROUNDUP($C$8+(B458-1)*$C$7,0)))</f>
        <v/>
      </c>
    </row>
    <row r="459" customFormat="false" ht="15" hidden="false" customHeight="false" outlineLevel="0" collapsed="false">
      <c r="B459" s="0" t="str">
        <f aca="false">IF(AND(ISNUMBER($C$6),449&lt;=$C$6),449,"")</f>
        <v/>
      </c>
      <c r="C459" s="0" t="str">
        <f aca="false">IF(B459="","",MIN($C$5,ROUNDUP($C$8+(B459-1)*$C$7,0)))</f>
        <v/>
      </c>
    </row>
    <row r="460" customFormat="false" ht="15" hidden="false" customHeight="false" outlineLevel="0" collapsed="false">
      <c r="B460" s="0" t="str">
        <f aca="false">IF(AND(ISNUMBER($C$6),450&lt;=$C$6),450,"")</f>
        <v/>
      </c>
      <c r="C460" s="0" t="str">
        <f aca="false">IF(B460="","",MIN($C$5,ROUNDUP($C$8+(B460-1)*$C$7,0)))</f>
        <v/>
      </c>
    </row>
    <row r="461" customFormat="false" ht="15" hidden="false" customHeight="false" outlineLevel="0" collapsed="false">
      <c r="B461" s="0" t="str">
        <f aca="false">IF(AND(ISNUMBER($C$6),451&lt;=$C$6),451,"")</f>
        <v/>
      </c>
      <c r="C461" s="0" t="str">
        <f aca="false">IF(B461="","",MIN($C$5,ROUNDUP($C$8+(B461-1)*$C$7,0)))</f>
        <v/>
      </c>
    </row>
    <row r="462" customFormat="false" ht="15" hidden="false" customHeight="false" outlineLevel="0" collapsed="false">
      <c r="B462" s="0" t="str">
        <f aca="false">IF(AND(ISNUMBER($C$6),452&lt;=$C$6),452,"")</f>
        <v/>
      </c>
      <c r="C462" s="0" t="str">
        <f aca="false">IF(B462="","",MIN($C$5,ROUNDUP($C$8+(B462-1)*$C$7,0)))</f>
        <v/>
      </c>
    </row>
    <row r="463" customFormat="false" ht="15" hidden="false" customHeight="false" outlineLevel="0" collapsed="false">
      <c r="B463" s="0" t="str">
        <f aca="false">IF(AND(ISNUMBER($C$6),453&lt;=$C$6),453,"")</f>
        <v/>
      </c>
      <c r="C463" s="0" t="str">
        <f aca="false">IF(B463="","",MIN($C$5,ROUNDUP($C$8+(B463-1)*$C$7,0)))</f>
        <v/>
      </c>
    </row>
    <row r="464" customFormat="false" ht="15" hidden="false" customHeight="false" outlineLevel="0" collapsed="false">
      <c r="B464" s="0" t="str">
        <f aca="false">IF(AND(ISNUMBER($C$6),454&lt;=$C$6),454,"")</f>
        <v/>
      </c>
      <c r="C464" s="0" t="str">
        <f aca="false">IF(B464="","",MIN($C$5,ROUNDUP($C$8+(B464-1)*$C$7,0)))</f>
        <v/>
      </c>
    </row>
    <row r="465" customFormat="false" ht="15" hidden="false" customHeight="false" outlineLevel="0" collapsed="false">
      <c r="B465" s="0" t="str">
        <f aca="false">IF(AND(ISNUMBER($C$6),455&lt;=$C$6),455,"")</f>
        <v/>
      </c>
      <c r="C465" s="0" t="str">
        <f aca="false">IF(B465="","",MIN($C$5,ROUNDUP($C$8+(B465-1)*$C$7,0)))</f>
        <v/>
      </c>
    </row>
    <row r="466" customFormat="false" ht="15" hidden="false" customHeight="false" outlineLevel="0" collapsed="false">
      <c r="B466" s="0" t="str">
        <f aca="false">IF(AND(ISNUMBER($C$6),456&lt;=$C$6),456,"")</f>
        <v/>
      </c>
      <c r="C466" s="0" t="str">
        <f aca="false">IF(B466="","",MIN($C$5,ROUNDUP($C$8+(B466-1)*$C$7,0)))</f>
        <v/>
      </c>
    </row>
    <row r="467" customFormat="false" ht="15" hidden="false" customHeight="false" outlineLevel="0" collapsed="false">
      <c r="B467" s="0" t="str">
        <f aca="false">IF(AND(ISNUMBER($C$6),457&lt;=$C$6),457,"")</f>
        <v/>
      </c>
      <c r="C467" s="0" t="str">
        <f aca="false">IF(B467="","",MIN($C$5,ROUNDUP($C$8+(B467-1)*$C$7,0)))</f>
        <v/>
      </c>
    </row>
    <row r="468" customFormat="false" ht="15" hidden="false" customHeight="false" outlineLevel="0" collapsed="false">
      <c r="B468" s="0" t="str">
        <f aca="false">IF(AND(ISNUMBER($C$6),458&lt;=$C$6),458,"")</f>
        <v/>
      </c>
      <c r="C468" s="0" t="str">
        <f aca="false">IF(B468="","",MIN($C$5,ROUNDUP($C$8+(B468-1)*$C$7,0)))</f>
        <v/>
      </c>
    </row>
    <row r="469" customFormat="false" ht="15" hidden="false" customHeight="false" outlineLevel="0" collapsed="false">
      <c r="B469" s="0" t="str">
        <f aca="false">IF(AND(ISNUMBER($C$6),459&lt;=$C$6),459,"")</f>
        <v/>
      </c>
      <c r="C469" s="0" t="str">
        <f aca="false">IF(B469="","",MIN($C$5,ROUNDUP($C$8+(B469-1)*$C$7,0)))</f>
        <v/>
      </c>
    </row>
    <row r="470" customFormat="false" ht="15" hidden="false" customHeight="false" outlineLevel="0" collapsed="false">
      <c r="B470" s="0" t="str">
        <f aca="false">IF(AND(ISNUMBER($C$6),460&lt;=$C$6),460,"")</f>
        <v/>
      </c>
      <c r="C470" s="0" t="str">
        <f aca="false">IF(B470="","",MIN($C$5,ROUNDUP($C$8+(B470-1)*$C$7,0)))</f>
        <v/>
      </c>
    </row>
    <row r="471" customFormat="false" ht="15" hidden="false" customHeight="false" outlineLevel="0" collapsed="false">
      <c r="B471" s="0" t="str">
        <f aca="false">IF(AND(ISNUMBER($C$6),461&lt;=$C$6),461,"")</f>
        <v/>
      </c>
      <c r="C471" s="0" t="str">
        <f aca="false">IF(B471="","",MIN($C$5,ROUNDUP($C$8+(B471-1)*$C$7,0)))</f>
        <v/>
      </c>
    </row>
    <row r="472" customFormat="false" ht="15" hidden="false" customHeight="false" outlineLevel="0" collapsed="false">
      <c r="B472" s="0" t="str">
        <f aca="false">IF(AND(ISNUMBER($C$6),462&lt;=$C$6),462,"")</f>
        <v/>
      </c>
      <c r="C472" s="0" t="str">
        <f aca="false">IF(B472="","",MIN($C$5,ROUNDUP($C$8+(B472-1)*$C$7,0)))</f>
        <v/>
      </c>
    </row>
    <row r="473" customFormat="false" ht="15" hidden="false" customHeight="false" outlineLevel="0" collapsed="false">
      <c r="B473" s="0" t="str">
        <f aca="false">IF(AND(ISNUMBER($C$6),463&lt;=$C$6),463,"")</f>
        <v/>
      </c>
      <c r="C473" s="0" t="str">
        <f aca="false">IF(B473="","",MIN($C$5,ROUNDUP($C$8+(B473-1)*$C$7,0)))</f>
        <v/>
      </c>
    </row>
    <row r="474" customFormat="false" ht="15" hidden="false" customHeight="false" outlineLevel="0" collapsed="false">
      <c r="B474" s="0" t="str">
        <f aca="false">IF(AND(ISNUMBER($C$6),464&lt;=$C$6),464,"")</f>
        <v/>
      </c>
      <c r="C474" s="0" t="str">
        <f aca="false">IF(B474="","",MIN($C$5,ROUNDUP($C$8+(B474-1)*$C$7,0)))</f>
        <v/>
      </c>
    </row>
    <row r="475" customFormat="false" ht="15" hidden="false" customHeight="false" outlineLevel="0" collapsed="false">
      <c r="B475" s="0" t="str">
        <f aca="false">IF(AND(ISNUMBER($C$6),465&lt;=$C$6),465,"")</f>
        <v/>
      </c>
      <c r="C475" s="0" t="str">
        <f aca="false">IF(B475="","",MIN($C$5,ROUNDUP($C$8+(B475-1)*$C$7,0)))</f>
        <v/>
      </c>
    </row>
    <row r="476" customFormat="false" ht="15" hidden="false" customHeight="false" outlineLevel="0" collapsed="false">
      <c r="B476" s="0" t="str">
        <f aca="false">IF(AND(ISNUMBER($C$6),466&lt;=$C$6),466,"")</f>
        <v/>
      </c>
      <c r="C476" s="0" t="str">
        <f aca="false">IF(B476="","",MIN($C$5,ROUNDUP($C$8+(B476-1)*$C$7,0)))</f>
        <v/>
      </c>
    </row>
    <row r="477" customFormat="false" ht="15" hidden="false" customHeight="false" outlineLevel="0" collapsed="false">
      <c r="B477" s="0" t="str">
        <f aca="false">IF(AND(ISNUMBER($C$6),467&lt;=$C$6),467,"")</f>
        <v/>
      </c>
      <c r="C477" s="0" t="str">
        <f aca="false">IF(B477="","",MIN($C$5,ROUNDUP($C$8+(B477-1)*$C$7,0)))</f>
        <v/>
      </c>
    </row>
    <row r="478" customFormat="false" ht="15" hidden="false" customHeight="false" outlineLevel="0" collapsed="false">
      <c r="B478" s="0" t="str">
        <f aca="false">IF(AND(ISNUMBER($C$6),468&lt;=$C$6),468,"")</f>
        <v/>
      </c>
      <c r="C478" s="0" t="str">
        <f aca="false">IF(B478="","",MIN($C$5,ROUNDUP($C$8+(B478-1)*$C$7,0)))</f>
        <v/>
      </c>
    </row>
    <row r="479" customFormat="false" ht="15" hidden="false" customHeight="false" outlineLevel="0" collapsed="false">
      <c r="B479" s="0" t="str">
        <f aca="false">IF(AND(ISNUMBER($C$6),469&lt;=$C$6),469,"")</f>
        <v/>
      </c>
      <c r="C479" s="0" t="str">
        <f aca="false">IF(B479="","",MIN($C$5,ROUNDUP($C$8+(B479-1)*$C$7,0)))</f>
        <v/>
      </c>
    </row>
    <row r="480" customFormat="false" ht="15" hidden="false" customHeight="false" outlineLevel="0" collapsed="false">
      <c r="B480" s="0" t="str">
        <f aca="false">IF(AND(ISNUMBER($C$6),470&lt;=$C$6),470,"")</f>
        <v/>
      </c>
      <c r="C480" s="0" t="str">
        <f aca="false">IF(B480="","",MIN($C$5,ROUNDUP($C$8+(B480-1)*$C$7,0)))</f>
        <v/>
      </c>
    </row>
    <row r="481" customFormat="false" ht="15" hidden="false" customHeight="false" outlineLevel="0" collapsed="false">
      <c r="B481" s="0" t="str">
        <f aca="false">IF(AND(ISNUMBER($C$6),471&lt;=$C$6),471,"")</f>
        <v/>
      </c>
      <c r="C481" s="0" t="str">
        <f aca="false">IF(B481="","",MIN($C$5,ROUNDUP($C$8+(B481-1)*$C$7,0)))</f>
        <v/>
      </c>
    </row>
    <row r="482" customFormat="false" ht="15" hidden="false" customHeight="false" outlineLevel="0" collapsed="false">
      <c r="B482" s="0" t="str">
        <f aca="false">IF(AND(ISNUMBER($C$6),472&lt;=$C$6),472,"")</f>
        <v/>
      </c>
      <c r="C482" s="0" t="str">
        <f aca="false">IF(B482="","",MIN($C$5,ROUNDUP($C$8+(B482-1)*$C$7,0)))</f>
        <v/>
      </c>
    </row>
    <row r="483" customFormat="false" ht="15" hidden="false" customHeight="false" outlineLevel="0" collapsed="false">
      <c r="B483" s="0" t="str">
        <f aca="false">IF(AND(ISNUMBER($C$6),473&lt;=$C$6),473,"")</f>
        <v/>
      </c>
      <c r="C483" s="0" t="str">
        <f aca="false">IF(B483="","",MIN($C$5,ROUNDUP($C$8+(B483-1)*$C$7,0)))</f>
        <v/>
      </c>
    </row>
    <row r="484" customFormat="false" ht="15" hidden="false" customHeight="false" outlineLevel="0" collapsed="false">
      <c r="B484" s="0" t="str">
        <f aca="false">IF(AND(ISNUMBER($C$6),474&lt;=$C$6),474,"")</f>
        <v/>
      </c>
      <c r="C484" s="0" t="str">
        <f aca="false">IF(B484="","",MIN($C$5,ROUNDUP($C$8+(B484-1)*$C$7,0)))</f>
        <v/>
      </c>
    </row>
    <row r="485" customFormat="false" ht="15" hidden="false" customHeight="false" outlineLevel="0" collapsed="false">
      <c r="B485" s="0" t="str">
        <f aca="false">IF(AND(ISNUMBER($C$6),475&lt;=$C$6),475,"")</f>
        <v/>
      </c>
      <c r="C485" s="0" t="str">
        <f aca="false">IF(B485="","",MIN($C$5,ROUNDUP($C$8+(B485-1)*$C$7,0)))</f>
        <v/>
      </c>
    </row>
    <row r="486" customFormat="false" ht="15" hidden="false" customHeight="false" outlineLevel="0" collapsed="false">
      <c r="B486" s="0" t="str">
        <f aca="false">IF(AND(ISNUMBER($C$6),476&lt;=$C$6),476,"")</f>
        <v/>
      </c>
      <c r="C486" s="0" t="str">
        <f aca="false">IF(B486="","",MIN($C$5,ROUNDUP($C$8+(B486-1)*$C$7,0)))</f>
        <v/>
      </c>
    </row>
    <row r="487" customFormat="false" ht="15" hidden="false" customHeight="false" outlineLevel="0" collapsed="false">
      <c r="B487" s="0" t="str">
        <f aca="false">IF(AND(ISNUMBER($C$6),477&lt;=$C$6),477,"")</f>
        <v/>
      </c>
      <c r="C487" s="0" t="str">
        <f aca="false">IF(B487="","",MIN($C$5,ROUNDUP($C$8+(B487-1)*$C$7,0)))</f>
        <v/>
      </c>
    </row>
    <row r="488" customFormat="false" ht="15" hidden="false" customHeight="false" outlineLevel="0" collapsed="false">
      <c r="B488" s="0" t="str">
        <f aca="false">IF(AND(ISNUMBER($C$6),478&lt;=$C$6),478,"")</f>
        <v/>
      </c>
      <c r="C488" s="0" t="str">
        <f aca="false">IF(B488="","",MIN($C$5,ROUNDUP($C$8+(B488-1)*$C$7,0)))</f>
        <v/>
      </c>
    </row>
    <row r="489" customFormat="false" ht="15" hidden="false" customHeight="false" outlineLevel="0" collapsed="false">
      <c r="B489" s="0" t="str">
        <f aca="false">IF(AND(ISNUMBER($C$6),479&lt;=$C$6),479,"")</f>
        <v/>
      </c>
      <c r="C489" s="0" t="str">
        <f aca="false">IF(B489="","",MIN($C$5,ROUNDUP($C$8+(B489-1)*$C$7,0)))</f>
        <v/>
      </c>
    </row>
    <row r="490" customFormat="false" ht="15" hidden="false" customHeight="false" outlineLevel="0" collapsed="false">
      <c r="B490" s="0" t="str">
        <f aca="false">IF(AND(ISNUMBER($C$6),480&lt;=$C$6),480,"")</f>
        <v/>
      </c>
      <c r="C490" s="0" t="str">
        <f aca="false">IF(B490="","",MIN($C$5,ROUNDUP($C$8+(B490-1)*$C$7,0)))</f>
        <v/>
      </c>
    </row>
    <row r="491" customFormat="false" ht="15" hidden="false" customHeight="false" outlineLevel="0" collapsed="false">
      <c r="B491" s="0" t="str">
        <f aca="false">IF(AND(ISNUMBER($C$6),481&lt;=$C$6),481,"")</f>
        <v/>
      </c>
      <c r="C491" s="0" t="str">
        <f aca="false">IF(B491="","",MIN($C$5,ROUNDUP($C$8+(B491-1)*$C$7,0)))</f>
        <v/>
      </c>
    </row>
    <row r="492" customFormat="false" ht="15" hidden="false" customHeight="false" outlineLevel="0" collapsed="false">
      <c r="B492" s="0" t="str">
        <f aca="false">IF(AND(ISNUMBER($C$6),482&lt;=$C$6),482,"")</f>
        <v/>
      </c>
      <c r="C492" s="0" t="str">
        <f aca="false">IF(B492="","",MIN($C$5,ROUNDUP($C$8+(B492-1)*$C$7,0)))</f>
        <v/>
      </c>
    </row>
    <row r="493" customFormat="false" ht="15" hidden="false" customHeight="false" outlineLevel="0" collapsed="false">
      <c r="B493" s="0" t="str">
        <f aca="false">IF(AND(ISNUMBER($C$6),483&lt;=$C$6),483,"")</f>
        <v/>
      </c>
      <c r="C493" s="0" t="str">
        <f aca="false">IF(B493="","",MIN($C$5,ROUNDUP($C$8+(B493-1)*$C$7,0)))</f>
        <v/>
      </c>
    </row>
    <row r="494" customFormat="false" ht="15" hidden="false" customHeight="false" outlineLevel="0" collapsed="false">
      <c r="B494" s="0" t="str">
        <f aca="false">IF(AND(ISNUMBER($C$6),484&lt;=$C$6),484,"")</f>
        <v/>
      </c>
      <c r="C494" s="0" t="str">
        <f aca="false">IF(B494="","",MIN($C$5,ROUNDUP($C$8+(B494-1)*$C$7,0)))</f>
        <v/>
      </c>
    </row>
    <row r="495" customFormat="false" ht="15" hidden="false" customHeight="false" outlineLevel="0" collapsed="false">
      <c r="B495" s="0" t="str">
        <f aca="false">IF(AND(ISNUMBER($C$6),485&lt;=$C$6),485,"")</f>
        <v/>
      </c>
      <c r="C495" s="0" t="str">
        <f aca="false">IF(B495="","",MIN($C$5,ROUNDUP($C$8+(B495-1)*$C$7,0)))</f>
        <v/>
      </c>
    </row>
    <row r="496" customFormat="false" ht="15" hidden="false" customHeight="false" outlineLevel="0" collapsed="false">
      <c r="B496" s="0" t="str">
        <f aca="false">IF(AND(ISNUMBER($C$6),486&lt;=$C$6),486,"")</f>
        <v/>
      </c>
      <c r="C496" s="0" t="str">
        <f aca="false">IF(B496="","",MIN($C$5,ROUNDUP($C$8+(B496-1)*$C$7,0)))</f>
        <v/>
      </c>
    </row>
    <row r="497" customFormat="false" ht="15" hidden="false" customHeight="false" outlineLevel="0" collapsed="false">
      <c r="B497" s="0" t="str">
        <f aca="false">IF(AND(ISNUMBER($C$6),487&lt;=$C$6),487,"")</f>
        <v/>
      </c>
      <c r="C497" s="0" t="str">
        <f aca="false">IF(B497="","",MIN($C$5,ROUNDUP($C$8+(B497-1)*$C$7,0)))</f>
        <v/>
      </c>
    </row>
    <row r="498" customFormat="false" ht="15" hidden="false" customHeight="false" outlineLevel="0" collapsed="false">
      <c r="B498" s="0" t="str">
        <f aca="false">IF(AND(ISNUMBER($C$6),488&lt;=$C$6),488,"")</f>
        <v/>
      </c>
      <c r="C498" s="0" t="str">
        <f aca="false">IF(B498="","",MIN($C$5,ROUNDUP($C$8+(B498-1)*$C$7,0)))</f>
        <v/>
      </c>
    </row>
    <row r="499" customFormat="false" ht="15" hidden="false" customHeight="false" outlineLevel="0" collapsed="false">
      <c r="B499" s="0" t="str">
        <f aca="false">IF(AND(ISNUMBER($C$6),489&lt;=$C$6),489,"")</f>
        <v/>
      </c>
      <c r="C499" s="0" t="str">
        <f aca="false">IF(B499="","",MIN($C$5,ROUNDUP($C$8+(B499-1)*$C$7,0)))</f>
        <v/>
      </c>
    </row>
    <row r="500" customFormat="false" ht="15" hidden="false" customHeight="false" outlineLevel="0" collapsed="false">
      <c r="B500" s="0" t="str">
        <f aca="false">IF(AND(ISNUMBER($C$6),490&lt;=$C$6),490,"")</f>
        <v/>
      </c>
      <c r="C500" s="0" t="str">
        <f aca="false">IF(B500="","",MIN($C$5,ROUNDUP($C$8+(B500-1)*$C$7,0)))</f>
        <v/>
      </c>
    </row>
    <row r="501" customFormat="false" ht="15" hidden="false" customHeight="false" outlineLevel="0" collapsed="false">
      <c r="B501" s="0" t="str">
        <f aca="false">IF(AND(ISNUMBER($C$6),491&lt;=$C$6),491,"")</f>
        <v/>
      </c>
      <c r="C501" s="0" t="str">
        <f aca="false">IF(B501="","",MIN($C$5,ROUNDUP($C$8+(B501-1)*$C$7,0)))</f>
        <v/>
      </c>
    </row>
    <row r="502" customFormat="false" ht="15" hidden="false" customHeight="false" outlineLevel="0" collapsed="false">
      <c r="B502" s="0" t="str">
        <f aca="false">IF(AND(ISNUMBER($C$6),492&lt;=$C$6),492,"")</f>
        <v/>
      </c>
      <c r="C502" s="0" t="str">
        <f aca="false">IF(B502="","",MIN($C$5,ROUNDUP($C$8+(B502-1)*$C$7,0)))</f>
        <v/>
      </c>
    </row>
    <row r="503" customFormat="false" ht="15" hidden="false" customHeight="false" outlineLevel="0" collapsed="false">
      <c r="B503" s="0" t="str">
        <f aca="false">IF(AND(ISNUMBER($C$6),493&lt;=$C$6),493,"")</f>
        <v/>
      </c>
      <c r="C503" s="0" t="str">
        <f aca="false">IF(B503="","",MIN($C$5,ROUNDUP($C$8+(B503-1)*$C$7,0)))</f>
        <v/>
      </c>
    </row>
    <row r="504" customFormat="false" ht="15" hidden="false" customHeight="false" outlineLevel="0" collapsed="false">
      <c r="B504" s="0" t="str">
        <f aca="false">IF(AND(ISNUMBER($C$6),494&lt;=$C$6),494,"")</f>
        <v/>
      </c>
      <c r="C504" s="0" t="str">
        <f aca="false">IF(B504="","",MIN($C$5,ROUNDUP($C$8+(B504-1)*$C$7,0)))</f>
        <v/>
      </c>
    </row>
    <row r="505" customFormat="false" ht="15" hidden="false" customHeight="false" outlineLevel="0" collapsed="false">
      <c r="B505" s="0" t="str">
        <f aca="false">IF(AND(ISNUMBER($C$6),495&lt;=$C$6),495,"")</f>
        <v/>
      </c>
      <c r="C505" s="0" t="str">
        <f aca="false">IF(B505="","",MIN($C$5,ROUNDUP($C$8+(B505-1)*$C$7,0)))</f>
        <v/>
      </c>
    </row>
    <row r="506" customFormat="false" ht="15" hidden="false" customHeight="false" outlineLevel="0" collapsed="false">
      <c r="B506" s="0" t="str">
        <f aca="false">IF(AND(ISNUMBER($C$6),496&lt;=$C$6),496,"")</f>
        <v/>
      </c>
      <c r="C506" s="0" t="str">
        <f aca="false">IF(B506="","",MIN($C$5,ROUNDUP($C$8+(B506-1)*$C$7,0)))</f>
        <v/>
      </c>
    </row>
    <row r="507" customFormat="false" ht="15" hidden="false" customHeight="false" outlineLevel="0" collapsed="false">
      <c r="B507" s="0" t="str">
        <f aca="false">IF(AND(ISNUMBER($C$6),497&lt;=$C$6),497,"")</f>
        <v/>
      </c>
      <c r="C507" s="0" t="str">
        <f aca="false">IF(B507="","",MIN($C$5,ROUNDUP($C$8+(B507-1)*$C$7,0)))</f>
        <v/>
      </c>
    </row>
    <row r="508" customFormat="false" ht="15" hidden="false" customHeight="false" outlineLevel="0" collapsed="false">
      <c r="B508" s="0" t="str">
        <f aca="false">IF(AND(ISNUMBER($C$6),498&lt;=$C$6),498,"")</f>
        <v/>
      </c>
      <c r="C508" s="0" t="str">
        <f aca="false">IF(B508="","",MIN($C$5,ROUNDUP($C$8+(B508-1)*$C$7,0)))</f>
        <v/>
      </c>
    </row>
    <row r="509" customFormat="false" ht="15" hidden="false" customHeight="false" outlineLevel="0" collapsed="false">
      <c r="B509" s="0" t="str">
        <f aca="false">IF(AND(ISNUMBER($C$6),499&lt;=$C$6),499,"")</f>
        <v/>
      </c>
      <c r="C509" s="0" t="str">
        <f aca="false">IF(B509="","",MIN($C$5,ROUNDUP($C$8+(B509-1)*$C$7,0)))</f>
        <v/>
      </c>
    </row>
    <row r="510" customFormat="false" ht="15" hidden="false" customHeight="false" outlineLevel="0" collapsed="false">
      <c r="B510" s="0" t="str">
        <f aca="false">IF(AND(ISNUMBER($C$6),500&lt;=$C$6),500,"")</f>
        <v/>
      </c>
      <c r="C510" s="0" t="str">
        <f aca="false">IF(B510="","",MIN($C$5,ROUNDUP($C$8+(B510-1)*$C$7,0)))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0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2" style="0" width="50"/>
  </cols>
  <sheetData>
    <row r="1" customFormat="false" ht="15" hidden="false" customHeight="false" outlineLevel="0" collapsed="false">
      <c r="A1" s="19" t="s">
        <v>36</v>
      </c>
      <c r="B1" s="19" t="s">
        <v>37</v>
      </c>
    </row>
    <row r="2" customFormat="false" ht="15" hidden="false" customHeight="false" outlineLevel="0" collapsed="false">
      <c r="A2" s="0" t="n">
        <v>1</v>
      </c>
      <c r="B2" s="0" t="n">
        <f aca="false">POISSON('Sample size'!$C$7,A2*'Sample size'!$C$6,TRUE())</f>
        <v>0.951229424500714</v>
      </c>
    </row>
    <row r="3" customFormat="false" ht="15" hidden="false" customHeight="false" outlineLevel="0" collapsed="false">
      <c r="A3" s="0" t="n">
        <v>2</v>
      </c>
      <c r="B3" s="0" t="n">
        <f aca="false">POISSON('Sample size'!$C$7,A3*'Sample size'!$C$6,TRUE())</f>
        <v>0.90483741803596</v>
      </c>
    </row>
    <row r="4" customFormat="false" ht="15" hidden="false" customHeight="false" outlineLevel="0" collapsed="false">
      <c r="A4" s="0" t="n">
        <v>3</v>
      </c>
      <c r="B4" s="0" t="n">
        <f aca="false">POISSON('Sample size'!$C$7,A4*'Sample size'!$C$6,TRUE())</f>
        <v>0.860707976425058</v>
      </c>
    </row>
    <row r="5" customFormat="false" ht="15" hidden="false" customHeight="false" outlineLevel="0" collapsed="false">
      <c r="A5" s="0" t="n">
        <v>4</v>
      </c>
      <c r="B5" s="0" t="n">
        <f aca="false">POISSON('Sample size'!$C$7,A5*'Sample size'!$C$6,TRUE())</f>
        <v>0.818730753077982</v>
      </c>
    </row>
    <row r="6" customFormat="false" ht="15" hidden="false" customHeight="false" outlineLevel="0" collapsed="false">
      <c r="A6" s="0" t="n">
        <v>5</v>
      </c>
      <c r="B6" s="0" t="n">
        <f aca="false">POISSON('Sample size'!$C$7,A6*'Sample size'!$C$6,TRUE())</f>
        <v>0.778800783071405</v>
      </c>
    </row>
    <row r="7" customFormat="false" ht="15" hidden="false" customHeight="false" outlineLevel="0" collapsed="false">
      <c r="A7" s="0" t="n">
        <v>6</v>
      </c>
      <c r="B7" s="0" t="n">
        <f aca="false">POISSON('Sample size'!$C$7,A7*'Sample size'!$C$6,TRUE())</f>
        <v>0.740818220681718</v>
      </c>
    </row>
    <row r="8" customFormat="false" ht="15" hidden="false" customHeight="false" outlineLevel="0" collapsed="false">
      <c r="A8" s="0" t="n">
        <v>7</v>
      </c>
      <c r="B8" s="0" t="n">
        <f aca="false">POISSON('Sample size'!$C$7,A8*'Sample size'!$C$6,TRUE())</f>
        <v>0.704688089718713</v>
      </c>
    </row>
    <row r="9" customFormat="false" ht="15" hidden="false" customHeight="false" outlineLevel="0" collapsed="false">
      <c r="A9" s="0" t="n">
        <v>8</v>
      </c>
      <c r="B9" s="0" t="n">
        <f aca="false">POISSON('Sample size'!$C$7,A9*'Sample size'!$C$6,TRUE())</f>
        <v>0.670320046035639</v>
      </c>
    </row>
    <row r="10" customFormat="false" ht="15" hidden="false" customHeight="false" outlineLevel="0" collapsed="false">
      <c r="A10" s="0" t="n">
        <v>9</v>
      </c>
      <c r="B10" s="0" t="n">
        <f aca="false">POISSON('Sample size'!$C$7,A10*'Sample size'!$C$6,TRUE())</f>
        <v>0.637628151621773</v>
      </c>
    </row>
    <row r="11" customFormat="false" ht="15" hidden="false" customHeight="false" outlineLevel="0" collapsed="false">
      <c r="A11" s="0" t="n">
        <v>10</v>
      </c>
      <c r="B11" s="0" t="n">
        <f aca="false">POISSON('Sample size'!$C$7,A11*'Sample size'!$C$6,TRUE())</f>
        <v>0.606530659712633</v>
      </c>
    </row>
    <row r="12" customFormat="false" ht="15" hidden="false" customHeight="false" outlineLevel="0" collapsed="false">
      <c r="A12" s="0" t="n">
        <v>11</v>
      </c>
      <c r="B12" s="0" t="n">
        <f aca="false">POISSON('Sample size'!$C$7,A12*'Sample size'!$C$6,TRUE())</f>
        <v>0.576949810380487</v>
      </c>
    </row>
    <row r="13" customFormat="false" ht="15" hidden="false" customHeight="false" outlineLevel="0" collapsed="false">
      <c r="A13" s="0" t="n">
        <v>12</v>
      </c>
      <c r="B13" s="0" t="n">
        <f aca="false">POISSON('Sample size'!$C$7,A13*'Sample size'!$C$6,TRUE())</f>
        <v>0.548811636094026</v>
      </c>
    </row>
    <row r="14" customFormat="false" ht="15" hidden="false" customHeight="false" outlineLevel="0" collapsed="false">
      <c r="A14" s="0" t="n">
        <v>13</v>
      </c>
      <c r="B14" s="0" t="n">
        <f aca="false">POISSON('Sample size'!$C$7,A14*'Sample size'!$C$6,TRUE())</f>
        <v>0.522045776761016</v>
      </c>
    </row>
    <row r="15" customFormat="false" ht="15" hidden="false" customHeight="false" outlineLevel="0" collapsed="false">
      <c r="A15" s="0" t="n">
        <v>14</v>
      </c>
      <c r="B15" s="0" t="n">
        <f aca="false">POISSON('Sample size'!$C$7,A15*'Sample size'!$C$6,TRUE())</f>
        <v>0.496585303791409</v>
      </c>
    </row>
    <row r="16" customFormat="false" ht="15" hidden="false" customHeight="false" outlineLevel="0" collapsed="false">
      <c r="A16" s="0" t="n">
        <v>15</v>
      </c>
      <c r="B16" s="0" t="n">
        <f aca="false">POISSON('Sample size'!$C$7,A16*'Sample size'!$C$6,TRUE())</f>
        <v>0.472366552741015</v>
      </c>
    </row>
    <row r="17" customFormat="false" ht="15" hidden="false" customHeight="false" outlineLevel="0" collapsed="false">
      <c r="A17" s="0" t="n">
        <v>16</v>
      </c>
      <c r="B17" s="0" t="n">
        <f aca="false">POISSON('Sample size'!$C$7,A17*'Sample size'!$C$6,TRUE())</f>
        <v>0.449328964117222</v>
      </c>
    </row>
    <row r="18" customFormat="false" ht="15" hidden="false" customHeight="false" outlineLevel="0" collapsed="false">
      <c r="A18" s="0" t="n">
        <v>17</v>
      </c>
      <c r="B18" s="0" t="n">
        <f aca="false">POISSON('Sample size'!$C$7,A18*'Sample size'!$C$6,TRUE())</f>
        <v>0.427414931948727</v>
      </c>
    </row>
    <row r="19" customFormat="false" ht="15" hidden="false" customHeight="false" outlineLevel="0" collapsed="false">
      <c r="A19" s="0" t="n">
        <v>18</v>
      </c>
      <c r="B19" s="0" t="n">
        <f aca="false">POISSON('Sample size'!$C$7,A19*'Sample size'!$C$6,TRUE())</f>
        <v>0.406569659740599</v>
      </c>
    </row>
    <row r="20" customFormat="false" ht="15" hidden="false" customHeight="false" outlineLevel="0" collapsed="false">
      <c r="A20" s="0" t="n">
        <v>19</v>
      </c>
      <c r="B20" s="0" t="n">
        <f aca="false">POISSON('Sample size'!$C$7,A20*'Sample size'!$C$6,TRUE())</f>
        <v>0.386741023454501</v>
      </c>
    </row>
    <row r="21" customFormat="false" ht="15" hidden="false" customHeight="false" outlineLevel="0" collapsed="false">
      <c r="A21" s="0" t="n">
        <v>20</v>
      </c>
      <c r="B21" s="0" t="n">
        <f aca="false">POISSON('Sample size'!$C$7,A21*'Sample size'!$C$6,TRUE())</f>
        <v>0.367879441171442</v>
      </c>
    </row>
    <row r="22" customFormat="false" ht="15" hidden="false" customHeight="false" outlineLevel="0" collapsed="false">
      <c r="A22" s="0" t="n">
        <v>21</v>
      </c>
      <c r="B22" s="0" t="n">
        <f aca="false">POISSON('Sample size'!$C$7,A22*'Sample size'!$C$6,TRUE())</f>
        <v>0.349937749111155</v>
      </c>
    </row>
    <row r="23" customFormat="false" ht="15" hidden="false" customHeight="false" outlineLevel="0" collapsed="false">
      <c r="A23" s="0" t="n">
        <v>22</v>
      </c>
      <c r="B23" s="0" t="n">
        <f aca="false">POISSON('Sample size'!$C$7,A23*'Sample size'!$C$6,TRUE())</f>
        <v>0.33287108369808</v>
      </c>
    </row>
    <row r="24" customFormat="false" ht="15" hidden="false" customHeight="false" outlineLevel="0" collapsed="false">
      <c r="A24" s="0" t="n">
        <v>23</v>
      </c>
      <c r="B24" s="0" t="n">
        <f aca="false">POISSON('Sample size'!$C$7,A24*'Sample size'!$C$6,TRUE())</f>
        <v>0.316636769379053</v>
      </c>
    </row>
    <row r="25" customFormat="false" ht="15" hidden="false" customHeight="false" outlineLevel="0" collapsed="false">
      <c r="A25" s="0" t="n">
        <v>24</v>
      </c>
      <c r="B25" s="0" t="n">
        <f aca="false">POISSON('Sample size'!$C$7,A25*'Sample size'!$C$6,TRUE())</f>
        <v>0.301194211912202</v>
      </c>
    </row>
    <row r="26" customFormat="false" ht="15" hidden="false" customHeight="false" outlineLevel="0" collapsed="false">
      <c r="A26" s="0" t="n">
        <v>25</v>
      </c>
      <c r="B26" s="0" t="n">
        <f aca="false">POISSON('Sample size'!$C$7,A26*'Sample size'!$C$6,TRUE())</f>
        <v>0.28650479686019</v>
      </c>
    </row>
    <row r="27" customFormat="false" ht="15" hidden="false" customHeight="false" outlineLevel="0" collapsed="false">
      <c r="A27" s="0" t="n">
        <v>26</v>
      </c>
      <c r="B27" s="0" t="n">
        <f aca="false">POISSON('Sample size'!$C$7,A27*'Sample size'!$C$6,TRUE())</f>
        <v>0.272531793034013</v>
      </c>
    </row>
    <row r="28" customFormat="false" ht="15" hidden="false" customHeight="false" outlineLevel="0" collapsed="false">
      <c r="A28" s="0" t="n">
        <v>27</v>
      </c>
      <c r="B28" s="0" t="n">
        <f aca="false">POISSON('Sample size'!$C$7,A28*'Sample size'!$C$6,TRUE())</f>
        <v>0.259240260645892</v>
      </c>
    </row>
    <row r="29" customFormat="false" ht="15" hidden="false" customHeight="false" outlineLevel="0" collapsed="false">
      <c r="A29" s="0" t="n">
        <v>28</v>
      </c>
      <c r="B29" s="0" t="n">
        <f aca="false">POISSON('Sample size'!$C$7,A29*'Sample size'!$C$6,TRUE())</f>
        <v>0.246596963941606</v>
      </c>
    </row>
    <row r="30" customFormat="false" ht="15" hidden="false" customHeight="false" outlineLevel="0" collapsed="false">
      <c r="A30" s="0" t="n">
        <v>29</v>
      </c>
      <c r="B30" s="0" t="n">
        <f aca="false">POISSON('Sample size'!$C$7,A30*'Sample size'!$C$6,TRUE())</f>
        <v>0.234570288093798</v>
      </c>
    </row>
    <row r="31" customFormat="false" ht="15" hidden="false" customHeight="false" outlineLevel="0" collapsed="false">
      <c r="A31" s="0" t="n">
        <v>30</v>
      </c>
      <c r="B31" s="0" t="n">
        <f aca="false">POISSON('Sample size'!$C$7,A31*'Sample size'!$C$6,TRUE())</f>
        <v>0.22313016014843</v>
      </c>
    </row>
    <row r="32" customFormat="false" ht="15" hidden="false" customHeight="false" outlineLevel="0" collapsed="false">
      <c r="A32" s="0" t="n">
        <v>31</v>
      </c>
      <c r="B32" s="0" t="n">
        <f aca="false">POISSON('Sample size'!$C$7,A32*'Sample size'!$C$6,TRUE())</f>
        <v>0.212247973826743</v>
      </c>
    </row>
    <row r="33" customFormat="false" ht="15" hidden="false" customHeight="false" outlineLevel="0" collapsed="false">
      <c r="A33" s="0" t="n">
        <v>32</v>
      </c>
      <c r="B33" s="0" t="n">
        <f aca="false">POISSON('Sample size'!$C$7,A33*'Sample size'!$C$6,TRUE())</f>
        <v>0.201896517994655</v>
      </c>
    </row>
    <row r="34" customFormat="false" ht="15" hidden="false" customHeight="false" outlineLevel="0" collapsed="false">
      <c r="A34" s="0" t="n">
        <v>33</v>
      </c>
      <c r="B34" s="0" t="n">
        <f aca="false">POISSON('Sample size'!$C$7,A34*'Sample size'!$C$6,TRUE())</f>
        <v>0.192049908620754</v>
      </c>
    </row>
    <row r="35" customFormat="false" ht="15" hidden="false" customHeight="false" outlineLevel="0" collapsed="false">
      <c r="A35" s="0" t="n">
        <v>34</v>
      </c>
      <c r="B35" s="0" t="n">
        <f aca="false">POISSON('Sample size'!$C$7,A35*'Sample size'!$C$6,TRUE())</f>
        <v>0.182683524052735</v>
      </c>
    </row>
    <row r="36" customFormat="false" ht="15" hidden="false" customHeight="false" outlineLevel="0" collapsed="false">
      <c r="A36" s="0" t="n">
        <v>35</v>
      </c>
      <c r="B36" s="0" t="n">
        <f aca="false">POISSON('Sample size'!$C$7,A36*'Sample size'!$C$6,TRUE())</f>
        <v>0.173773943450445</v>
      </c>
    </row>
    <row r="37" customFormat="false" ht="15" hidden="false" customHeight="false" outlineLevel="0" collapsed="false">
      <c r="A37" s="0" t="n">
        <v>36</v>
      </c>
      <c r="B37" s="0" t="n">
        <f aca="false">POISSON('Sample size'!$C$7,A37*'Sample size'!$C$6,TRUE())</f>
        <v>0.165298888221587</v>
      </c>
    </row>
    <row r="38" customFormat="false" ht="15" hidden="false" customHeight="false" outlineLevel="0" collapsed="false">
      <c r="A38" s="0" t="n">
        <v>37</v>
      </c>
      <c r="B38" s="0" t="n">
        <f aca="false">POISSON('Sample size'!$C$7,A38*'Sample size'!$C$6,TRUE())</f>
        <v>0.157237166313628</v>
      </c>
    </row>
    <row r="39" customFormat="false" ht="15" hidden="false" customHeight="false" outlineLevel="0" collapsed="false">
      <c r="A39" s="0" t="n">
        <v>38</v>
      </c>
      <c r="B39" s="0" t="n">
        <f aca="false">POISSON('Sample size'!$C$7,A39*'Sample size'!$C$6,TRUE())</f>
        <v>0.149568619222635</v>
      </c>
    </row>
    <row r="40" customFormat="false" ht="15" hidden="false" customHeight="false" outlineLevel="0" collapsed="false">
      <c r="A40" s="0" t="n">
        <v>39</v>
      </c>
      <c r="B40" s="0" t="n">
        <f aca="false">POISSON('Sample size'!$C$7,A40*'Sample size'!$C$6,TRUE())</f>
        <v>0.142274071586514</v>
      </c>
    </row>
    <row r="41" customFormat="false" ht="15" hidden="false" customHeight="false" outlineLevel="0" collapsed="false">
      <c r="A41" s="0" t="n">
        <v>40</v>
      </c>
      <c r="B41" s="0" t="n">
        <f aca="false">POISSON('Sample size'!$C$7,A41*'Sample size'!$C$6,TRUE())</f>
        <v>0.135335283236613</v>
      </c>
    </row>
    <row r="42" customFormat="false" ht="15" hidden="false" customHeight="false" outlineLevel="0" collapsed="false">
      <c r="A42" s="0" t="n">
        <v>41</v>
      </c>
      <c r="B42" s="0" t="n">
        <f aca="false">POISSON('Sample size'!$C$7,A42*'Sample size'!$C$6,TRUE())</f>
        <v>0.128734903587804</v>
      </c>
    </row>
    <row r="43" customFormat="false" ht="15" hidden="false" customHeight="false" outlineLevel="0" collapsed="false">
      <c r="A43" s="0" t="n">
        <v>42</v>
      </c>
      <c r="B43" s="0" t="n">
        <f aca="false">POISSON('Sample size'!$C$7,A43*'Sample size'!$C$6,TRUE())</f>
        <v>0.122456428252982</v>
      </c>
    </row>
    <row r="44" customFormat="false" ht="15" hidden="false" customHeight="false" outlineLevel="0" collapsed="false">
      <c r="A44" s="0" t="n">
        <v>43</v>
      </c>
      <c r="B44" s="0" t="n">
        <f aca="false">POISSON('Sample size'!$C$7,A44*'Sample size'!$C$6,TRUE())</f>
        <v>0.116484157773497</v>
      </c>
    </row>
    <row r="45" customFormat="false" ht="15" hidden="false" customHeight="false" outlineLevel="0" collapsed="false">
      <c r="A45" s="0" t="n">
        <v>44</v>
      </c>
      <c r="B45" s="0" t="n">
        <f aca="false">POISSON('Sample size'!$C$7,A45*'Sample size'!$C$6,TRUE())</f>
        <v>0.110803158362334</v>
      </c>
    </row>
    <row r="46" customFormat="false" ht="15" hidden="false" customHeight="false" outlineLevel="0" collapsed="false">
      <c r="A46" s="0" t="n">
        <v>45</v>
      </c>
      <c r="B46" s="0" t="n">
        <f aca="false">POISSON('Sample size'!$C$7,A46*'Sample size'!$C$6,TRUE())</f>
        <v>0.105399224561864</v>
      </c>
    </row>
    <row r="47" customFormat="false" ht="15" hidden="false" customHeight="false" outlineLevel="0" collapsed="false">
      <c r="A47" s="0" t="n">
        <v>46</v>
      </c>
      <c r="B47" s="0" t="n">
        <f aca="false">POISSON('Sample size'!$C$7,A47*'Sample size'!$C$6,TRUE())</f>
        <v>0.100258843722804</v>
      </c>
    </row>
    <row r="48" customFormat="false" ht="15" hidden="false" customHeight="false" outlineLevel="0" collapsed="false">
      <c r="A48" s="0" t="n">
        <v>47</v>
      </c>
      <c r="B48" s="0" t="n">
        <f aca="false">POISSON('Sample size'!$C$7,A48*'Sample size'!$C$6,TRUE())</f>
        <v>0.0953691622155496</v>
      </c>
    </row>
    <row r="49" customFormat="false" ht="15" hidden="false" customHeight="false" outlineLevel="0" collapsed="false">
      <c r="A49" s="0" t="n">
        <v>48</v>
      </c>
      <c r="B49" s="0" t="n">
        <f aca="false">POISSON('Sample size'!$C$7,A49*'Sample size'!$C$6,TRUE())</f>
        <v>0.0907179532894125</v>
      </c>
    </row>
    <row r="50" customFormat="false" ht="15" hidden="false" customHeight="false" outlineLevel="0" collapsed="false">
      <c r="A50" s="0" t="n">
        <v>49</v>
      </c>
      <c r="B50" s="0" t="n">
        <f aca="false">POISSON('Sample size'!$C$7,A50*'Sample size'!$C$6,TRUE())</f>
        <v>0.0862935864993705</v>
      </c>
    </row>
    <row r="51" customFormat="false" ht="15" hidden="false" customHeight="false" outlineLevel="0" collapsed="false">
      <c r="A51" s="0" t="n">
        <v>50</v>
      </c>
      <c r="B51" s="0" t="n">
        <f aca="false">POISSON('Sample size'!$C$7,A51*'Sample size'!$C$6,TRUE())</f>
        <v>0.0820849986238988</v>
      </c>
    </row>
    <row r="52" customFormat="false" ht="15" hidden="false" customHeight="false" outlineLevel="0" collapsed="false">
      <c r="A52" s="0" t="n">
        <v>51</v>
      </c>
      <c r="B52" s="0" t="n">
        <f aca="false">POISSON('Sample size'!$C$7,A52*'Sample size'!$C$6,TRUE())</f>
        <v>0.0780816660011531</v>
      </c>
    </row>
    <row r="53" customFormat="false" ht="15" hidden="false" customHeight="false" outlineLevel="0" collapsed="false">
      <c r="A53" s="0" t="n">
        <v>52</v>
      </c>
      <c r="B53" s="0" t="n">
        <f aca="false">POISSON('Sample size'!$C$7,A53*'Sample size'!$C$6,TRUE())</f>
        <v>0.0742735782143339</v>
      </c>
    </row>
    <row r="54" customFormat="false" ht="15" hidden="false" customHeight="false" outlineLevel="0" collapsed="false">
      <c r="A54" s="0" t="n">
        <v>53</v>
      </c>
      <c r="B54" s="0" t="n">
        <f aca="false">POISSON('Sample size'!$C$7,A54*'Sample size'!$C$6,TRUE())</f>
        <v>0.0706512130604296</v>
      </c>
    </row>
    <row r="55" customFormat="false" ht="15" hidden="false" customHeight="false" outlineLevel="0" collapsed="false">
      <c r="A55" s="0" t="n">
        <v>54</v>
      </c>
      <c r="B55" s="0" t="n">
        <f aca="false">POISSON('Sample size'!$C$7,A55*'Sample size'!$C$6,TRUE())</f>
        <v>0.0672055127397498</v>
      </c>
    </row>
    <row r="56" customFormat="false" ht="15" hidden="false" customHeight="false" outlineLevel="0" collapsed="false">
      <c r="A56" s="0" t="n">
        <v>55</v>
      </c>
      <c r="B56" s="0" t="n">
        <f aca="false">POISSON('Sample size'!$C$7,A56*'Sample size'!$C$6,TRUE())</f>
        <v>0.0639278612067076</v>
      </c>
    </row>
    <row r="57" customFormat="false" ht="15" hidden="false" customHeight="false" outlineLevel="0" collapsed="false">
      <c r="A57" s="0" t="n">
        <v>56</v>
      </c>
      <c r="B57" s="0" t="n">
        <f aca="false">POISSON('Sample size'!$C$7,A57*'Sample size'!$C$6,TRUE())</f>
        <v>0.060810062625218</v>
      </c>
    </row>
    <row r="58" customFormat="false" ht="15" hidden="false" customHeight="false" outlineLevel="0" collapsed="false">
      <c r="A58" s="0" t="n">
        <v>57</v>
      </c>
      <c r="B58" s="0" t="n">
        <f aca="false">POISSON('Sample size'!$C$7,A58*'Sample size'!$C$6,TRUE())</f>
        <v>0.0578443208748385</v>
      </c>
    </row>
    <row r="59" customFormat="false" ht="15" hidden="false" customHeight="false" outlineLevel="0" collapsed="false">
      <c r="A59" s="0" t="n">
        <v>58</v>
      </c>
      <c r="B59" s="0" t="n">
        <f aca="false">POISSON('Sample size'!$C$7,A59*'Sample size'!$C$6,TRUE())</f>
        <v>0.0550232200564072</v>
      </c>
    </row>
    <row r="60" customFormat="false" ht="15" hidden="false" customHeight="false" outlineLevel="0" collapsed="false">
      <c r="A60" s="0" t="n">
        <v>59</v>
      </c>
      <c r="B60" s="0" t="n">
        <f aca="false">POISSON('Sample size'!$C$7,A60*'Sample size'!$C$6,TRUE())</f>
        <v>0.0523397059484324</v>
      </c>
    </row>
    <row r="61" customFormat="false" ht="15" hidden="false" customHeight="false" outlineLevel="0" collapsed="false">
      <c r="A61" s="0" t="n">
        <v>60</v>
      </c>
      <c r="B61" s="0" t="n">
        <f aca="false">POISSON('Sample size'!$C$7,A61*'Sample size'!$C$6,TRUE())</f>
        <v>0.0497870683678639</v>
      </c>
    </row>
    <row r="62" customFormat="false" ht="15" hidden="false" customHeight="false" outlineLevel="0" collapsed="false">
      <c r="A62" s="0" t="n">
        <v>61</v>
      </c>
      <c r="B62" s="0" t="n">
        <f aca="false">POISSON('Sample size'!$C$7,A62*'Sample size'!$C$6,TRUE())</f>
        <v>0.0473589243911409</v>
      </c>
    </row>
    <row r="63" customFormat="false" ht="15" hidden="false" customHeight="false" outlineLevel="0" collapsed="false">
      <c r="A63" s="0" t="n">
        <v>62</v>
      </c>
      <c r="B63" s="0" t="n">
        <f aca="false">POISSON('Sample size'!$C$7,A63*'Sample size'!$C$6,TRUE())</f>
        <v>0.0450492023935578</v>
      </c>
    </row>
    <row r="64" customFormat="false" ht="15" hidden="false" customHeight="false" outlineLevel="0" collapsed="false">
      <c r="A64" s="0" t="n">
        <v>63</v>
      </c>
      <c r="B64" s="0" t="n">
        <f aca="false">POISSON('Sample size'!$C$7,A64*'Sample size'!$C$6,TRUE())</f>
        <v>0.0428521268670402</v>
      </c>
    </row>
    <row r="65" customFormat="false" ht="15" hidden="false" customHeight="false" outlineLevel="0" collapsed="false">
      <c r="A65" s="0" t="n">
        <v>64</v>
      </c>
      <c r="B65" s="0" t="n">
        <f aca="false">POISSON('Sample size'!$C$7,A65*'Sample size'!$C$6,TRUE())</f>
        <v>0.0407622039783662</v>
      </c>
    </row>
    <row r="66" customFormat="false" ht="15" hidden="false" customHeight="false" outlineLevel="0" collapsed="false">
      <c r="A66" s="0" t="n">
        <v>65</v>
      </c>
      <c r="B66" s="0" t="n">
        <f aca="false">POISSON('Sample size'!$C$7,A66*'Sample size'!$C$6,TRUE())</f>
        <v>0.038774207831722</v>
      </c>
    </row>
    <row r="67" customFormat="false" ht="15" hidden="false" customHeight="false" outlineLevel="0" collapsed="false">
      <c r="A67" s="0" t="n">
        <v>66</v>
      </c>
      <c r="B67" s="0" t="n">
        <f aca="false">POISSON('Sample size'!$C$7,A67*'Sample size'!$C$6,TRUE())</f>
        <v>0.03688316740124</v>
      </c>
    </row>
    <row r="68" customFormat="false" ht="15" hidden="false" customHeight="false" outlineLevel="0" collapsed="false">
      <c r="A68" s="0" t="n">
        <v>67</v>
      </c>
      <c r="B68" s="0" t="n">
        <f aca="false">POISSON('Sample size'!$C$7,A68*'Sample size'!$C$6,TRUE())</f>
        <v>0.035084354100845</v>
      </c>
    </row>
    <row r="69" customFormat="false" ht="15" hidden="false" customHeight="false" outlineLevel="0" collapsed="false">
      <c r="A69" s="0" t="n">
        <v>68</v>
      </c>
      <c r="B69" s="0" t="n">
        <f aca="false">POISSON('Sample size'!$C$7,A69*'Sample size'!$C$6,TRUE())</f>
        <v>0.0333732699603261</v>
      </c>
    </row>
    <row r="70" customFormat="false" ht="15" hidden="false" customHeight="false" outlineLevel="0" collapsed="false">
      <c r="A70" s="0" t="n">
        <v>69</v>
      </c>
      <c r="B70" s="0" t="n">
        <f aca="false">POISSON('Sample size'!$C$7,A70*'Sample size'!$C$6,TRUE())</f>
        <v>0.0317456363780679</v>
      </c>
    </row>
    <row r="71" customFormat="false" ht="15" hidden="false" customHeight="false" outlineLevel="0" collapsed="false">
      <c r="A71" s="0" t="n">
        <v>70</v>
      </c>
      <c r="B71" s="0" t="n">
        <f aca="false">POISSON('Sample size'!$C$7,A71*'Sample size'!$C$6,TRUE())</f>
        <v>0.0301973834223185</v>
      </c>
    </row>
    <row r="72" customFormat="false" ht="15" hidden="false" customHeight="false" outlineLevel="0" collapsed="false">
      <c r="A72" s="0" t="n">
        <v>71</v>
      </c>
      <c r="B72" s="0" t="n">
        <f aca="false">POISSON('Sample size'!$C$7,A72*'Sample size'!$C$6,TRUE())</f>
        <v>0.0287246396542394</v>
      </c>
    </row>
    <row r="73" customFormat="false" ht="15" hidden="false" customHeight="false" outlineLevel="0" collapsed="false">
      <c r="A73" s="0" t="n">
        <v>72</v>
      </c>
      <c r="B73" s="0" t="n">
        <f aca="false">POISSON('Sample size'!$C$7,A73*'Sample size'!$C$6,TRUE())</f>
        <v>0.0273237224472926</v>
      </c>
    </row>
    <row r="74" customFormat="false" ht="15" hidden="false" customHeight="false" outlineLevel="0" collapsed="false">
      <c r="A74" s="0" t="n">
        <v>73</v>
      </c>
      <c r="B74" s="0" t="n">
        <f aca="false">POISSON('Sample size'!$C$7,A74*'Sample size'!$C$6,TRUE())</f>
        <v>0.0259911287787553</v>
      </c>
    </row>
    <row r="75" customFormat="false" ht="15" hidden="false" customHeight="false" outlineLevel="0" collapsed="false">
      <c r="A75" s="0" t="n">
        <v>74</v>
      </c>
      <c r="B75" s="0" t="n">
        <f aca="false">POISSON('Sample size'!$C$7,A75*'Sample size'!$C$6,TRUE())</f>
        <v>0.0247235264703394</v>
      </c>
    </row>
    <row r="76" customFormat="false" ht="15" hidden="false" customHeight="false" outlineLevel="0" collapsed="false">
      <c r="A76" s="0" t="n">
        <v>75</v>
      </c>
      <c r="B76" s="0" t="n">
        <f aca="false">POISSON('Sample size'!$C$7,A76*'Sample size'!$C$6,TRUE())</f>
        <v>0.0235177458560091</v>
      </c>
    </row>
    <row r="77" customFormat="false" ht="15" hidden="false" customHeight="false" outlineLevel="0" collapsed="false">
      <c r="A77" s="0" t="n">
        <v>76</v>
      </c>
      <c r="B77" s="0" t="n">
        <f aca="false">POISSON('Sample size'!$C$7,A77*'Sample size'!$C$6,TRUE())</f>
        <v>0.0223707718561656</v>
      </c>
    </row>
    <row r="78" customFormat="false" ht="15" hidden="false" customHeight="false" outlineLevel="0" collapsed="false">
      <c r="A78" s="0" t="n">
        <v>77</v>
      </c>
      <c r="B78" s="0" t="n">
        <f aca="false">POISSON('Sample size'!$C$7,A78*'Sample size'!$C$6,TRUE())</f>
        <v>0.0212797364383772</v>
      </c>
    </row>
    <row r="79" customFormat="false" ht="15" hidden="false" customHeight="false" outlineLevel="0" collapsed="false">
      <c r="A79" s="0" t="n">
        <v>78</v>
      </c>
      <c r="B79" s="0" t="n">
        <f aca="false">POISSON('Sample size'!$C$7,A79*'Sample size'!$C$6,TRUE())</f>
        <v>0.0202419114458044</v>
      </c>
    </row>
    <row r="80" customFormat="false" ht="15" hidden="false" customHeight="false" outlineLevel="0" collapsed="false">
      <c r="A80" s="0" t="n">
        <v>79</v>
      </c>
      <c r="B80" s="0" t="n">
        <f aca="false">POISSON('Sample size'!$C$7,A80*'Sample size'!$C$6,TRUE())</f>
        <v>0.0192547017753869</v>
      </c>
    </row>
    <row r="81" customFormat="false" ht="15" hidden="false" customHeight="false" outlineLevel="0" collapsed="false">
      <c r="A81" s="0" t="n">
        <v>80</v>
      </c>
      <c r="B81" s="0" t="n">
        <f aca="false">POISSON('Sample size'!$C$7,A81*'Sample size'!$C$6,TRUE())</f>
        <v>0.0183156388887342</v>
      </c>
    </row>
    <row r="82" customFormat="false" ht="15" hidden="false" customHeight="false" outlineLevel="0" collapsed="false">
      <c r="A82" s="0" t="n">
        <v>81</v>
      </c>
      <c r="B82" s="0" t="n">
        <f aca="false">POISSON('Sample size'!$C$7,A82*'Sample size'!$C$6,TRUE())</f>
        <v>0.0174223746394935</v>
      </c>
    </row>
    <row r="83" customFormat="false" ht="15" hidden="false" customHeight="false" outlineLevel="0" collapsed="false">
      <c r="A83" s="0" t="n">
        <v>82</v>
      </c>
      <c r="B83" s="0" t="n">
        <f aca="false">POISSON('Sample size'!$C$7,A83*'Sample size'!$C$6,TRUE())</f>
        <v>0.0165726754017612</v>
      </c>
    </row>
    <row r="84" customFormat="false" ht="15" hidden="false" customHeight="false" outlineLevel="0" collapsed="false">
      <c r="A84" s="0" t="n">
        <v>83</v>
      </c>
      <c r="B84" s="0" t="n">
        <f aca="false">POISSON('Sample size'!$C$7,A84*'Sample size'!$C$6,TRUE())</f>
        <v>0.0157644164848545</v>
      </c>
    </row>
    <row r="85" customFormat="false" ht="15" hidden="false" customHeight="false" outlineLevel="0" collapsed="false">
      <c r="A85" s="0" t="n">
        <v>84</v>
      </c>
      <c r="B85" s="0" t="n">
        <f aca="false">POISSON('Sample size'!$C$7,A85*'Sample size'!$C$6,TRUE())</f>
        <v>0.0149955768204777</v>
      </c>
    </row>
    <row r="86" customFormat="false" ht="15" hidden="false" customHeight="false" outlineLevel="0" collapsed="false">
      <c r="A86" s="0" t="n">
        <v>85</v>
      </c>
      <c r="B86" s="0" t="n">
        <f aca="false">POISSON('Sample size'!$C$7,A86*'Sample size'!$C$6,TRUE())</f>
        <v>0.0142642339089993</v>
      </c>
    </row>
    <row r="87" customFormat="false" ht="15" hidden="false" customHeight="false" outlineLevel="0" collapsed="false">
      <c r="A87" s="0" t="n">
        <v>86</v>
      </c>
      <c r="B87" s="0" t="n">
        <f aca="false">POISSON('Sample size'!$C$7,A87*'Sample size'!$C$6,TRUE())</f>
        <v>0.0135685590122009</v>
      </c>
    </row>
    <row r="88" customFormat="false" ht="15" hidden="false" customHeight="false" outlineLevel="0" collapsed="false">
      <c r="A88" s="0" t="n">
        <v>87</v>
      </c>
      <c r="B88" s="0" t="n">
        <f aca="false">POISSON('Sample size'!$C$7,A88*'Sample size'!$C$6,TRUE())</f>
        <v>0.0129068125804799</v>
      </c>
    </row>
    <row r="89" customFormat="false" ht="15" hidden="false" customHeight="false" outlineLevel="0" collapsed="false">
      <c r="A89" s="0" t="n">
        <v>88</v>
      </c>
      <c r="B89" s="0" t="n">
        <f aca="false">POISSON('Sample size'!$C$7,A89*'Sample size'!$C$6,TRUE())</f>
        <v>0.0122773399030684</v>
      </c>
    </row>
    <row r="90" customFormat="false" ht="15" hidden="false" customHeight="false" outlineLevel="0" collapsed="false">
      <c r="A90" s="0" t="n">
        <v>89</v>
      </c>
      <c r="B90" s="0" t="n">
        <f aca="false">POISSON('Sample size'!$C$7,A90*'Sample size'!$C$6,TRUE())</f>
        <v>0.0116785669703954</v>
      </c>
    </row>
    <row r="91" customFormat="false" ht="15" hidden="false" customHeight="false" outlineLevel="0" collapsed="false">
      <c r="A91" s="0" t="n">
        <v>90</v>
      </c>
      <c r="B91" s="0" t="n">
        <f aca="false">POISSON('Sample size'!$C$7,A91*'Sample size'!$C$6,TRUE())</f>
        <v>0.0111089965382423</v>
      </c>
    </row>
    <row r="92" customFormat="false" ht="15" hidden="false" customHeight="false" outlineLevel="0" collapsed="false">
      <c r="A92" s="0" t="n">
        <v>91</v>
      </c>
      <c r="B92" s="0" t="n">
        <f aca="false">POISSON('Sample size'!$C$7,A92*'Sample size'!$C$6,TRUE())</f>
        <v>0.0105672043838527</v>
      </c>
    </row>
    <row r="93" customFormat="false" ht="15" hidden="false" customHeight="false" outlineLevel="0" collapsed="false">
      <c r="A93" s="0" t="n">
        <v>92</v>
      </c>
      <c r="B93" s="0" t="n">
        <f aca="false">POISSON('Sample size'!$C$7,A93*'Sample size'!$C$6,TRUE())</f>
        <v>0.0100518357446336</v>
      </c>
    </row>
    <row r="94" customFormat="false" ht="15" hidden="false" customHeight="false" outlineLevel="0" collapsed="false">
      <c r="A94" s="0" t="n">
        <v>93</v>
      </c>
      <c r="B94" s="0" t="n">
        <f aca="false">POISSON('Sample size'!$C$7,A94*'Sample size'!$C$6,TRUE())</f>
        <v>0.00956160193054351</v>
      </c>
    </row>
    <row r="95" customFormat="false" ht="15" hidden="false" customHeight="false" outlineLevel="0" collapsed="false">
      <c r="A95" s="0" t="n">
        <v>94</v>
      </c>
      <c r="B95" s="0" t="n">
        <f aca="false">POISSON('Sample size'!$C$7,A95*'Sample size'!$C$6,TRUE())</f>
        <v>0.00909527710169582</v>
      </c>
    </row>
    <row r="96" customFormat="false" ht="15" hidden="false" customHeight="false" outlineLevel="0" collapsed="false">
      <c r="A96" s="0" t="n">
        <v>95</v>
      </c>
      <c r="B96" s="0" t="n">
        <f aca="false">POISSON('Sample size'!$C$7,A96*'Sample size'!$C$6,TRUE())</f>
        <v>0.00865169520312063</v>
      </c>
    </row>
    <row r="97" customFormat="false" ht="15" hidden="false" customHeight="false" outlineLevel="0" collapsed="false">
      <c r="A97" s="0" t="n">
        <v>96</v>
      </c>
      <c r="B97" s="0" t="n">
        <f aca="false">POISSON('Sample size'!$C$7,A97*'Sample size'!$C$6,TRUE())</f>
        <v>0.00822974704902002</v>
      </c>
    </row>
    <row r="98" customFormat="false" ht="15" hidden="false" customHeight="false" outlineLevel="0" collapsed="false">
      <c r="A98" s="0" t="n">
        <v>97</v>
      </c>
      <c r="B98" s="0" t="n">
        <f aca="false">POISSON('Sample size'!$C$7,A98*'Sample size'!$C$6,TRUE())</f>
        <v>0.00782837754922577</v>
      </c>
    </row>
    <row r="99" customFormat="false" ht="15" hidden="false" customHeight="false" outlineLevel="0" collapsed="false">
      <c r="A99" s="0" t="n">
        <v>98</v>
      </c>
      <c r="B99" s="0" t="n">
        <f aca="false">POISSON('Sample size'!$C$7,A99*'Sample size'!$C$6,TRUE())</f>
        <v>0.00744658307092434</v>
      </c>
    </row>
    <row r="100" customFormat="false" ht="15" hidden="false" customHeight="false" outlineLevel="0" collapsed="false">
      <c r="A100" s="0" t="n">
        <v>99</v>
      </c>
      <c r="B100" s="0" t="n">
        <f aca="false">POISSON('Sample size'!$C$7,A100*'Sample size'!$C$6,TRUE())</f>
        <v>0.00708340892905212</v>
      </c>
    </row>
    <row r="101" customFormat="false" ht="15" hidden="false" customHeight="false" outlineLevel="0" collapsed="false">
      <c r="A101" s="0" t="n">
        <v>100</v>
      </c>
      <c r="B101" s="0" t="n">
        <f aca="false">POISSON('Sample size'!$C$7,A101*'Sample size'!$C$6,TRUE())</f>
        <v>0.00673794699908547</v>
      </c>
    </row>
    <row r="102" customFormat="false" ht="15" hidden="false" customHeight="false" outlineLevel="0" collapsed="false">
      <c r="A102" s="0" t="n">
        <v>101</v>
      </c>
      <c r="B102" s="0" t="n">
        <f aca="false">POISSON('Sample size'!$C$7,A102*'Sample size'!$C$6,TRUE())</f>
        <v>0.00640933344625638</v>
      </c>
    </row>
    <row r="103" customFormat="false" ht="15" hidden="false" customHeight="false" outlineLevel="0" collapsed="false">
      <c r="A103" s="0" t="n">
        <v>102</v>
      </c>
      <c r="B103" s="0" t="n">
        <f aca="false">POISSON('Sample size'!$C$7,A103*'Sample size'!$C$6,TRUE())</f>
        <v>0.00609674656551563</v>
      </c>
    </row>
    <row r="104" customFormat="false" ht="15" hidden="false" customHeight="false" outlineLevel="0" collapsed="false">
      <c r="A104" s="0" t="n">
        <v>103</v>
      </c>
      <c r="B104" s="0" t="n">
        <f aca="false">POISSON('Sample size'!$C$7,A104*'Sample size'!$C$6,TRUE())</f>
        <v>0.00579940472684214</v>
      </c>
    </row>
    <row r="105" customFormat="false" ht="15" hidden="false" customHeight="false" outlineLevel="0" collapsed="false">
      <c r="A105" s="0" t="n">
        <v>104</v>
      </c>
      <c r="B105" s="0" t="n">
        <f aca="false">POISSON('Sample size'!$C$7,A105*'Sample size'!$C$6,TRUE())</f>
        <v>0.00551656442076077</v>
      </c>
    </row>
    <row r="106" customFormat="false" ht="15" hidden="false" customHeight="false" outlineLevel="0" collapsed="false">
      <c r="A106" s="0" t="n">
        <v>105</v>
      </c>
      <c r="B106" s="0" t="n">
        <f aca="false">POISSON('Sample size'!$C$7,A106*'Sample size'!$C$6,TRUE())</f>
        <v>0.00524751839918139</v>
      </c>
    </row>
    <row r="107" customFormat="false" ht="15" hidden="false" customHeight="false" outlineLevel="0" collapsed="false">
      <c r="A107" s="0" t="n">
        <v>106</v>
      </c>
      <c r="B107" s="0" t="n">
        <f aca="false">POISSON('Sample size'!$C$7,A107*'Sample size'!$C$6,TRUE())</f>
        <v>0.00499159390691021</v>
      </c>
    </row>
    <row r="108" customFormat="false" ht="15" hidden="false" customHeight="false" outlineLevel="0" collapsed="false">
      <c r="A108" s="0" t="n">
        <v>107</v>
      </c>
      <c r="B108" s="0" t="n">
        <f aca="false">POISSON('Sample size'!$C$7,A108*'Sample size'!$C$6,TRUE())</f>
        <v>0.00474815099941147</v>
      </c>
    </row>
    <row r="109" customFormat="false" ht="15" hidden="false" customHeight="false" outlineLevel="0" collapsed="false">
      <c r="A109" s="0" t="n">
        <v>108</v>
      </c>
      <c r="B109" s="0" t="n">
        <f aca="false">POISSON('Sample size'!$C$7,A109*'Sample size'!$C$6,TRUE())</f>
        <v>0.00451658094261267</v>
      </c>
    </row>
    <row r="110" customFormat="false" ht="15" hidden="false" customHeight="false" outlineLevel="0" collapsed="false">
      <c r="A110" s="0" t="n">
        <v>109</v>
      </c>
      <c r="B110" s="0" t="n">
        <f aca="false">POISSON('Sample size'!$C$7,A110*'Sample size'!$C$6,TRUE())</f>
        <v>0.00429630469075234</v>
      </c>
    </row>
    <row r="111" customFormat="false" ht="15" hidden="false" customHeight="false" outlineLevel="0" collapsed="false">
      <c r="A111" s="0" t="n">
        <v>110</v>
      </c>
      <c r="B111" s="0" t="n">
        <f aca="false">POISSON('Sample size'!$C$7,A111*'Sample size'!$C$6,TRUE())</f>
        <v>0.00408677143846407</v>
      </c>
    </row>
    <row r="112" customFormat="false" ht="15" hidden="false" customHeight="false" outlineLevel="0" collapsed="false">
      <c r="A112" s="0" t="n">
        <v>111</v>
      </c>
      <c r="B112" s="0" t="n">
        <f aca="false">POISSON('Sample size'!$C$7,A112*'Sample size'!$C$6,TRUE())</f>
        <v>0.00388745724347613</v>
      </c>
    </row>
    <row r="113" customFormat="false" ht="15" hidden="false" customHeight="false" outlineLevel="0" collapsed="false">
      <c r="A113" s="0" t="n">
        <v>112</v>
      </c>
      <c r="B113" s="0" t="n">
        <f aca="false">POISSON('Sample size'!$C$7,A113*'Sample size'!$C$6,TRUE())</f>
        <v>0.00369786371648293</v>
      </c>
    </row>
    <row r="114" customFormat="false" ht="15" hidden="false" customHeight="false" outlineLevel="0" collapsed="false">
      <c r="A114" s="0" t="n">
        <v>113</v>
      </c>
      <c r="B114" s="0" t="n">
        <f aca="false">POISSON('Sample size'!$C$7,A114*'Sample size'!$C$6,TRUE())</f>
        <v>0.00351751677491213</v>
      </c>
    </row>
    <row r="115" customFormat="false" ht="15" hidden="false" customHeight="false" outlineLevel="0" collapsed="false">
      <c r="A115" s="0" t="n">
        <v>114</v>
      </c>
      <c r="B115" s="0" t="n">
        <f aca="false">POISSON('Sample size'!$C$7,A115*'Sample size'!$C$6,TRUE())</f>
        <v>0.00334596545747127</v>
      </c>
    </row>
    <row r="116" customFormat="false" ht="15" hidden="false" customHeight="false" outlineLevel="0" collapsed="false">
      <c r="A116" s="0" t="n">
        <v>115</v>
      </c>
      <c r="B116" s="0" t="n">
        <f aca="false">POISSON('Sample size'!$C$7,A116*'Sample size'!$C$6,TRUE())</f>
        <v>0.00318278079650967</v>
      </c>
    </row>
    <row r="117" customFormat="false" ht="15" hidden="false" customHeight="false" outlineLevel="0" collapsed="false">
      <c r="A117" s="0" t="n">
        <v>116</v>
      </c>
      <c r="B117" s="0" t="n">
        <f aca="false">POISSON('Sample size'!$C$7,A117*'Sample size'!$C$6,TRUE())</f>
        <v>0.00302755474537581</v>
      </c>
    </row>
    <row r="118" customFormat="false" ht="15" hidden="false" customHeight="false" outlineLevel="0" collapsed="false">
      <c r="A118" s="0" t="n">
        <v>117</v>
      </c>
      <c r="B118" s="0" t="n">
        <f aca="false">POISSON('Sample size'!$C$7,A118*'Sample size'!$C$6,TRUE())</f>
        <v>0.00287989915808824</v>
      </c>
    </row>
    <row r="119" customFormat="false" ht="15" hidden="false" customHeight="false" outlineLevel="0" collapsed="false">
      <c r="A119" s="0" t="n">
        <v>118</v>
      </c>
      <c r="B119" s="0" t="n">
        <f aca="false">POISSON('Sample size'!$C$7,A119*'Sample size'!$C$6,TRUE())</f>
        <v>0.00273944481876837</v>
      </c>
    </row>
    <row r="120" customFormat="false" ht="15" hidden="false" customHeight="false" outlineLevel="0" collapsed="false">
      <c r="A120" s="0" t="n">
        <v>119</v>
      </c>
      <c r="B120" s="0" t="n">
        <f aca="false">POISSON('Sample size'!$C$7,A120*'Sample size'!$C$6,TRUE())</f>
        <v>0.0026058405184085</v>
      </c>
    </row>
    <row r="121" customFormat="false" ht="15" hidden="false" customHeight="false" outlineLevel="0" collapsed="false">
      <c r="A121" s="0" t="n">
        <v>120</v>
      </c>
      <c r="B121" s="0" t="n">
        <f aca="false">POISSON('Sample size'!$C$7,A121*'Sample size'!$C$6,TRUE())</f>
        <v>0.00247875217666636</v>
      </c>
    </row>
    <row r="122" customFormat="false" ht="15" hidden="false" customHeight="false" outlineLevel="0" collapsed="false">
      <c r="A122" s="0" t="n">
        <v>121</v>
      </c>
      <c r="B122" s="0" t="n">
        <f aca="false">POISSON('Sample size'!$C$7,A122*'Sample size'!$C$6,TRUE())</f>
        <v>0.00235786200649023</v>
      </c>
    </row>
    <row r="123" customFormat="false" ht="15" hidden="false" customHeight="false" outlineLevel="0" collapsed="false">
      <c r="A123" s="0" t="n">
        <v>122</v>
      </c>
      <c r="B123" s="0" t="n">
        <f aca="false">POISSON('Sample size'!$C$7,A123*'Sample size'!$C$6,TRUE())</f>
        <v>0.0022428677194858</v>
      </c>
    </row>
    <row r="124" customFormat="false" ht="15" hidden="false" customHeight="false" outlineLevel="0" collapsed="false">
      <c r="A124" s="0" t="n">
        <v>123</v>
      </c>
      <c r="B124" s="0" t="n">
        <f aca="false">POISSON('Sample size'!$C$7,A124*'Sample size'!$C$6,TRUE())</f>
        <v>0.00213348177003771</v>
      </c>
    </row>
    <row r="125" customFormat="false" ht="15" hidden="false" customHeight="false" outlineLevel="0" collapsed="false">
      <c r="A125" s="0" t="n">
        <v>124</v>
      </c>
      <c r="B125" s="0" t="n">
        <f aca="false">POISSON('Sample size'!$C$7,A125*'Sample size'!$C$6,TRUE())</f>
        <v>0.00202943063629573</v>
      </c>
    </row>
    <row r="126" customFormat="false" ht="15" hidden="false" customHeight="false" outlineLevel="0" collapsed="false">
      <c r="A126" s="0" t="n">
        <v>125</v>
      </c>
      <c r="B126" s="0" t="n">
        <f aca="false">POISSON('Sample size'!$C$7,A126*'Sample size'!$C$6,TRUE())</f>
        <v>0.00193045413622771</v>
      </c>
    </row>
    <row r="127" customFormat="false" ht="15" hidden="false" customHeight="false" outlineLevel="0" collapsed="false">
      <c r="A127" s="0" t="n">
        <v>126</v>
      </c>
      <c r="B127" s="0" t="n">
        <f aca="false">POISSON('Sample size'!$C$7,A127*'Sample size'!$C$6,TRUE())</f>
        <v>0.00183630477702891</v>
      </c>
    </row>
    <row r="128" customFormat="false" ht="15" hidden="false" customHeight="false" outlineLevel="0" collapsed="false">
      <c r="A128" s="0" t="n">
        <v>127</v>
      </c>
      <c r="B128" s="0" t="n">
        <f aca="false">POISSON('Sample size'!$C$7,A128*'Sample size'!$C$6,TRUE())</f>
        <v>0.00174674713626112</v>
      </c>
    </row>
    <row r="129" customFormat="false" ht="15" hidden="false" customHeight="false" outlineLevel="0" collapsed="false">
      <c r="A129" s="0" t="n">
        <v>128</v>
      </c>
      <c r="B129" s="0" t="n">
        <f aca="false">POISSON('Sample size'!$C$7,A129*'Sample size'!$C$6,TRUE())</f>
        <v>0.00166155727317393</v>
      </c>
    </row>
    <row r="130" customFormat="false" ht="15" hidden="false" customHeight="false" outlineLevel="0" collapsed="false">
      <c r="A130" s="0" t="n">
        <v>129</v>
      </c>
      <c r="B130" s="0" t="n">
        <f aca="false">POISSON('Sample size'!$C$7,A130*'Sample size'!$C$6,TRUE())</f>
        <v>0.00158052216873622</v>
      </c>
    </row>
    <row r="131" customFormat="false" ht="15" hidden="false" customHeight="false" outlineLevel="0" collapsed="false">
      <c r="A131" s="0" t="n">
        <v>130</v>
      </c>
      <c r="B131" s="0" t="n">
        <f aca="false">POISSON('Sample size'!$C$7,A131*'Sample size'!$C$6,TRUE())</f>
        <v>0.00150343919297757</v>
      </c>
    </row>
    <row r="132" customFormat="false" ht="15" hidden="false" customHeight="false" outlineLevel="0" collapsed="false">
      <c r="A132" s="0" t="n">
        <v>131</v>
      </c>
      <c r="B132" s="0" t="n">
        <f aca="false">POISSON('Sample size'!$C$7,A132*'Sample size'!$C$6,TRUE())</f>
        <v>0.00143011559830787</v>
      </c>
    </row>
    <row r="133" customFormat="false" ht="15" hidden="false" customHeight="false" outlineLevel="0" collapsed="false">
      <c r="A133" s="0" t="n">
        <v>132</v>
      </c>
      <c r="B133" s="0" t="n">
        <f aca="false">POISSON('Sample size'!$C$7,A133*'Sample size'!$C$6,TRUE())</f>
        <v>0.00136036803754789</v>
      </c>
    </row>
    <row r="134" customFormat="false" ht="15" hidden="false" customHeight="false" outlineLevel="0" collapsed="false">
      <c r="A134" s="0" t="n">
        <v>133</v>
      </c>
      <c r="B134" s="0" t="n">
        <f aca="false">POISSON('Sample size'!$C$7,A134*'Sample size'!$C$6,TRUE())</f>
        <v>0.00129402210546585</v>
      </c>
    </row>
    <row r="135" customFormat="false" ht="15" hidden="false" customHeight="false" outlineLevel="0" collapsed="false">
      <c r="A135" s="0" t="n">
        <v>134</v>
      </c>
      <c r="B135" s="0" t="n">
        <f aca="false">POISSON('Sample size'!$C$7,A135*'Sample size'!$C$6,TRUE())</f>
        <v>0.00123091190267348</v>
      </c>
    </row>
    <row r="136" customFormat="false" ht="15" hidden="false" customHeight="false" outlineLevel="0" collapsed="false">
      <c r="A136" s="0" t="n">
        <v>135</v>
      </c>
      <c r="B136" s="0" t="n">
        <f aca="false">POISSON('Sample size'!$C$7,A136*'Sample size'!$C$6,TRUE())</f>
        <v>0.00117087962079117</v>
      </c>
    </row>
    <row r="137" customFormat="false" ht="15" hidden="false" customHeight="false" outlineLevel="0" collapsed="false">
      <c r="A137" s="0" t="n">
        <v>136</v>
      </c>
      <c r="B137" s="0" t="n">
        <f aca="false">POISSON('Sample size'!$C$7,A137*'Sample size'!$C$6,TRUE())</f>
        <v>0.0011137751478448</v>
      </c>
    </row>
    <row r="138" customFormat="false" ht="15" hidden="false" customHeight="false" outlineLevel="0" collapsed="false">
      <c r="A138" s="0" t="n">
        <v>137</v>
      </c>
      <c r="B138" s="0" t="n">
        <f aca="false">POISSON('Sample size'!$C$7,A138*'Sample size'!$C$6,TRUE())</f>
        <v>0.00105945569290761</v>
      </c>
    </row>
    <row r="139" customFormat="false" ht="15" hidden="false" customHeight="false" outlineLevel="0" collapsed="false">
      <c r="A139" s="0" t="n">
        <v>138</v>
      </c>
      <c r="B139" s="0" t="n">
        <f aca="false">POISSON('Sample size'!$C$7,A139*'Sample size'!$C$6,TRUE())</f>
        <v>0.00100778542904851</v>
      </c>
    </row>
    <row r="140" customFormat="false" ht="15" hidden="false" customHeight="false" outlineLevel="0" collapsed="false">
      <c r="A140" s="0" t="n">
        <v>139</v>
      </c>
      <c r="B140" s="0" t="n">
        <f aca="false">POISSON('Sample size'!$C$7,A140*'Sample size'!$C$6,TRUE())</f>
        <v>0.00095863515369402</v>
      </c>
    </row>
    <row r="141" customFormat="false" ht="15" hidden="false" customHeight="false" outlineLevel="0" collapsed="false">
      <c r="A141" s="0" t="n">
        <v>140</v>
      </c>
      <c r="B141" s="0" t="n">
        <f aca="false">POISSON('Sample size'!$C$7,A141*'Sample size'!$C$6,TRUE())</f>
        <v>0.000911881965554516</v>
      </c>
    </row>
    <row r="142" customFormat="false" ht="15" hidden="false" customHeight="false" outlineLevel="0" collapsed="false">
      <c r="A142" s="0" t="n">
        <v>141</v>
      </c>
      <c r="B142" s="0" t="n">
        <f aca="false">POISSON('Sample size'!$C$7,A142*'Sample size'!$C$6,TRUE())</f>
        <v>0.000867408957307002</v>
      </c>
    </row>
    <row r="143" customFormat="false" ht="15" hidden="false" customHeight="false" outlineLevel="0" collapsed="false">
      <c r="A143" s="0" t="n">
        <v>142</v>
      </c>
      <c r="B143" s="0" t="n">
        <f aca="false">POISSON('Sample size'!$C$7,A143*'Sample size'!$C$6,TRUE())</f>
        <v>0.000825104923265904</v>
      </c>
    </row>
    <row r="144" customFormat="false" ht="15" hidden="false" customHeight="false" outlineLevel="0" collapsed="false">
      <c r="A144" s="0" t="n">
        <v>143</v>
      </c>
      <c r="B144" s="0" t="n">
        <f aca="false">POISSON('Sample size'!$C$7,A144*'Sample size'!$C$6,TRUE())</f>
        <v>0.000784864081310932</v>
      </c>
    </row>
    <row r="145" customFormat="false" ht="15" hidden="false" customHeight="false" outlineLevel="0" collapsed="false">
      <c r="A145" s="0" t="n">
        <v>144</v>
      </c>
      <c r="B145" s="0" t="n">
        <f aca="false">POISSON('Sample size'!$C$7,A145*'Sample size'!$C$6,TRUE())</f>
        <v>0.000746585808376679</v>
      </c>
    </row>
    <row r="146" customFormat="false" ht="15" hidden="false" customHeight="false" outlineLevel="0" collapsed="false">
      <c r="A146" s="0" t="n">
        <v>145</v>
      </c>
      <c r="B146" s="0" t="n">
        <f aca="false">POISSON('Sample size'!$C$7,A146*'Sample size'!$C$6,TRUE())</f>
        <v>0.000710174388842549</v>
      </c>
    </row>
    <row r="147" customFormat="false" ht="15" hidden="false" customHeight="false" outlineLevel="0" collapsed="false">
      <c r="A147" s="0" t="n">
        <v>146</v>
      </c>
      <c r="B147" s="0" t="n">
        <f aca="false">POISSON('Sample size'!$C$7,A147*'Sample size'!$C$6,TRUE())</f>
        <v>0.000675538775193844</v>
      </c>
    </row>
    <row r="148" customFormat="false" ht="15" hidden="false" customHeight="false" outlineLevel="0" collapsed="false">
      <c r="A148" s="0" t="n">
        <v>147</v>
      </c>
      <c r="B148" s="0" t="n">
        <f aca="false">POISSON('Sample size'!$C$7,A148*'Sample size'!$C$6,TRUE())</f>
        <v>0.000642592360355557</v>
      </c>
    </row>
    <row r="149" customFormat="false" ht="15" hidden="false" customHeight="false" outlineLevel="0" collapsed="false">
      <c r="A149" s="0" t="n">
        <v>148</v>
      </c>
      <c r="B149" s="0" t="n">
        <f aca="false">POISSON('Sample size'!$C$7,A149*'Sample size'!$C$6,TRUE())</f>
        <v>0.000611252761129572</v>
      </c>
    </row>
    <row r="150" customFormat="false" ht="15" hidden="false" customHeight="false" outlineLevel="0" collapsed="false">
      <c r="A150" s="0" t="n">
        <v>149</v>
      </c>
      <c r="B150" s="0" t="n">
        <f aca="false">POISSON('Sample size'!$C$7,A150*'Sample size'!$C$6,TRUE())</f>
        <v>0.000581441612193756</v>
      </c>
    </row>
    <row r="151" customFormat="false" ht="15" hidden="false" customHeight="false" outlineLevel="0" collapsed="false">
      <c r="A151" s="0" t="n">
        <v>150</v>
      </c>
      <c r="B151" s="0" t="n">
        <f aca="false">POISSON('Sample size'!$C$7,A151*'Sample size'!$C$6,TRUE())</f>
        <v>0.000553084370147834</v>
      </c>
    </row>
    <row r="152" customFormat="false" ht="15" hidden="false" customHeight="false" outlineLevel="0" collapsed="false">
      <c r="A152" s="0" t="n">
        <v>151</v>
      </c>
      <c r="B152" s="0" t="n">
        <f aca="false">POISSON('Sample size'!$C$7,A152*'Sample size'!$C$6,TRUE())</f>
        <v>0.000526110127116063</v>
      </c>
    </row>
    <row r="153" customFormat="false" ht="15" hidden="false" customHeight="false" outlineLevel="0" collapsed="false">
      <c r="A153" s="0" t="n">
        <v>152</v>
      </c>
      <c r="B153" s="0" t="n">
        <f aca="false">POISSON('Sample size'!$C$7,A153*'Sample size'!$C$6,TRUE())</f>
        <v>0.00050045143344061</v>
      </c>
    </row>
    <row r="154" customFormat="false" ht="15" hidden="false" customHeight="false" outlineLevel="0" collapsed="false">
      <c r="A154" s="0" t="n">
        <v>153</v>
      </c>
      <c r="B154" s="0" t="n">
        <f aca="false">POISSON('Sample size'!$C$7,A154*'Sample size'!$C$6,TRUE())</f>
        <v>0.000476044129022269</v>
      </c>
    </row>
    <row r="155" customFormat="false" ht="15" hidden="false" customHeight="false" outlineLevel="0" collapsed="false">
      <c r="A155" s="0" t="n">
        <v>154</v>
      </c>
      <c r="B155" s="0" t="n">
        <f aca="false">POISSON('Sample size'!$C$7,A155*'Sample size'!$C$6,TRUE())</f>
        <v>0.000452827182886797</v>
      </c>
    </row>
    <row r="156" customFormat="false" ht="15" hidden="false" customHeight="false" outlineLevel="0" collapsed="false">
      <c r="A156" s="0" t="n">
        <v>155</v>
      </c>
      <c r="B156" s="0" t="n">
        <f aca="false">POISSON('Sample size'!$C$7,A156*'Sample size'!$C$6,TRUE())</f>
        <v>0.000430742540575688</v>
      </c>
    </row>
    <row r="157" customFormat="false" ht="15" hidden="false" customHeight="false" outlineLevel="0" collapsed="false">
      <c r="A157" s="0" t="n">
        <v>156</v>
      </c>
      <c r="B157" s="0" t="n">
        <f aca="false">POISSON('Sample size'!$C$7,A157*'Sample size'!$C$6,TRUE())</f>
        <v>0.000409734978979786</v>
      </c>
    </row>
    <row r="158" customFormat="false" ht="15" hidden="false" customHeight="false" outlineLevel="0" collapsed="false">
      <c r="A158" s="0" t="n">
        <v>157</v>
      </c>
      <c r="B158" s="0" t="n">
        <f aca="false">POISSON('Sample size'!$C$7,A158*'Sample size'!$C$6,TRUE())</f>
        <v>0.000389751968252755</v>
      </c>
    </row>
    <row r="159" customFormat="false" ht="15" hidden="false" customHeight="false" outlineLevel="0" collapsed="false">
      <c r="A159" s="0" t="n">
        <v>158</v>
      </c>
      <c r="B159" s="0" t="n">
        <f aca="false">POISSON('Sample size'!$C$7,A159*'Sample size'!$C$6,TRUE())</f>
        <v>0.000370743540459088</v>
      </c>
    </row>
    <row r="160" customFormat="false" ht="15" hidden="false" customHeight="false" outlineLevel="0" collapsed="false">
      <c r="A160" s="0" t="n">
        <v>159</v>
      </c>
      <c r="B160" s="0" t="n">
        <f aca="false">POISSON('Sample size'!$C$7,A160*'Sample size'!$C$6,TRUE())</f>
        <v>0.000352662164628256</v>
      </c>
    </row>
    <row r="161" customFormat="false" ht="15" hidden="false" customHeight="false" outlineLevel="0" collapsed="false">
      <c r="A161" s="0" t="n">
        <v>160</v>
      </c>
      <c r="B161" s="0" t="n">
        <f aca="false">POISSON('Sample size'!$C$7,A161*'Sample size'!$C$6,TRUE())</f>
        <v>0.000335462627902512</v>
      </c>
    </row>
    <row r="162" customFormat="false" ht="15" hidden="false" customHeight="false" outlineLevel="0" collapsed="false">
      <c r="A162" s="0" t="n">
        <v>161</v>
      </c>
      <c r="B162" s="0" t="n">
        <f aca="false">POISSON('Sample size'!$C$7,A162*'Sample size'!$C$6,TRUE())</f>
        <v>0.000319101922481203</v>
      </c>
    </row>
    <row r="163" customFormat="false" ht="15" hidden="false" customHeight="false" outlineLevel="0" collapsed="false">
      <c r="A163" s="0" t="n">
        <v>162</v>
      </c>
      <c r="B163" s="0" t="n">
        <f aca="false">POISSON('Sample size'!$C$7,A163*'Sample size'!$C$6,TRUE())</f>
        <v>0.000303539138078867</v>
      </c>
    </row>
    <row r="164" customFormat="false" ht="15" hidden="false" customHeight="false" outlineLevel="0" collapsed="false">
      <c r="A164" s="0" t="n">
        <v>163</v>
      </c>
      <c r="B164" s="0" t="n">
        <f aca="false">POISSON('Sample size'!$C$7,A164*'Sample size'!$C$6,TRUE())</f>
        <v>0.000288735359628203</v>
      </c>
    </row>
    <row r="165" customFormat="false" ht="15" hidden="false" customHeight="false" outlineLevel="0" collapsed="false">
      <c r="A165" s="0" t="n">
        <v>164</v>
      </c>
      <c r="B165" s="0" t="n">
        <f aca="false">POISSON('Sample size'!$C$7,A165*'Sample size'!$C$6,TRUE())</f>
        <v>0.000274653569972142</v>
      </c>
    </row>
    <row r="166" customFormat="false" ht="15" hidden="false" customHeight="false" outlineLevel="0" collapsed="false">
      <c r="A166" s="0" t="n">
        <v>165</v>
      </c>
      <c r="B166" s="0" t="n">
        <f aca="false">POISSON('Sample size'!$C$7,A166*'Sample size'!$C$6,TRUE())</f>
        <v>0.000261258557301668</v>
      </c>
    </row>
    <row r="167" customFormat="false" ht="15" hidden="false" customHeight="false" outlineLevel="0" collapsed="false">
      <c r="A167" s="0" t="n">
        <v>166</v>
      </c>
      <c r="B167" s="0" t="n">
        <f aca="false">POISSON('Sample size'!$C$7,A167*'Sample size'!$C$6,TRUE())</f>
        <v>0.000248516827107952</v>
      </c>
    </row>
    <row r="168" customFormat="false" ht="15" hidden="false" customHeight="false" outlineLevel="0" collapsed="false">
      <c r="A168" s="0" t="n">
        <v>167</v>
      </c>
      <c r="B168" s="0" t="n">
        <f aca="false">POISSON('Sample size'!$C$7,A168*'Sample size'!$C$6,TRUE())</f>
        <v>0.000236396518428641</v>
      </c>
    </row>
    <row r="169" customFormat="false" ht="15" hidden="false" customHeight="false" outlineLevel="0" collapsed="false">
      <c r="A169" s="0" t="n">
        <v>168</v>
      </c>
      <c r="B169" s="0" t="n">
        <f aca="false">POISSON('Sample size'!$C$7,A169*'Sample size'!$C$6,TRUE())</f>
        <v>0.000224867324178848</v>
      </c>
    </row>
    <row r="170" customFormat="false" ht="15" hidden="false" customHeight="false" outlineLevel="0" collapsed="false">
      <c r="A170" s="0" t="n">
        <v>169</v>
      </c>
      <c r="B170" s="0" t="n">
        <f aca="false">POISSON('Sample size'!$C$7,A170*'Sample size'!$C$6,TRUE())</f>
        <v>0.000213900415367661</v>
      </c>
    </row>
    <row r="171" customFormat="false" ht="15" hidden="false" customHeight="false" outlineLevel="0" collapsed="false">
      <c r="A171" s="0" t="n">
        <v>170</v>
      </c>
      <c r="B171" s="0" t="n">
        <f aca="false">POISSON('Sample size'!$C$7,A171*'Sample size'!$C$6,TRUE())</f>
        <v>0.000203468369010644</v>
      </c>
    </row>
    <row r="172" customFormat="false" ht="15" hidden="false" customHeight="false" outlineLevel="0" collapsed="false">
      <c r="A172" s="0" t="n">
        <v>171</v>
      </c>
      <c r="B172" s="0" t="n">
        <f aca="false">POISSON('Sample size'!$C$7,A172*'Sample size'!$C$6,TRUE())</f>
        <v>0.000193545099558094</v>
      </c>
    </row>
    <row r="173" customFormat="false" ht="15" hidden="false" customHeight="false" outlineLevel="0" collapsed="false">
      <c r="A173" s="0" t="n">
        <v>172</v>
      </c>
      <c r="B173" s="0" t="n">
        <f aca="false">POISSON('Sample size'!$C$7,A173*'Sample size'!$C$6,TRUE())</f>
        <v>0.000184105793667579</v>
      </c>
    </row>
    <row r="174" customFormat="false" ht="15" hidden="false" customHeight="false" outlineLevel="0" collapsed="false">
      <c r="A174" s="0" t="n">
        <v>173</v>
      </c>
      <c r="B174" s="0" t="n">
        <f aca="false">POISSON('Sample size'!$C$7,A174*'Sample size'!$C$6,TRUE())</f>
        <v>0.000175126848157658</v>
      </c>
    </row>
    <row r="175" customFormat="false" ht="15" hidden="false" customHeight="false" outlineLevel="0" collapsed="false">
      <c r="A175" s="0" t="n">
        <v>174</v>
      </c>
      <c r="B175" s="0" t="n">
        <f aca="false">POISSON('Sample size'!$C$7,A175*'Sample size'!$C$6,TRUE())</f>
        <v>0.000166585810987633</v>
      </c>
    </row>
    <row r="176" customFormat="false" ht="15" hidden="false" customHeight="false" outlineLevel="0" collapsed="false">
      <c r="A176" s="0" t="n">
        <v>175</v>
      </c>
      <c r="B176" s="0" t="n">
        <f aca="false">POISSON('Sample size'!$C$7,A176*'Sample size'!$C$6,TRUE())</f>
        <v>0.000158461325115751</v>
      </c>
    </row>
    <row r="177" customFormat="false" ht="15" hidden="false" customHeight="false" outlineLevel="0" collapsed="false">
      <c r="A177" s="0" t="n">
        <v>176</v>
      </c>
      <c r="B177" s="0" t="n">
        <f aca="false">POISSON('Sample size'!$C$7,A177*'Sample size'!$C$6,TRUE())</f>
        <v>0.000150733075095477</v>
      </c>
    </row>
    <row r="178" customFormat="false" ht="15" hidden="false" customHeight="false" outlineLevel="0" collapsed="false">
      <c r="A178" s="0" t="n">
        <v>177</v>
      </c>
      <c r="B178" s="0" t="n">
        <f aca="false">POISSON('Sample size'!$C$7,A178*'Sample size'!$C$6,TRUE())</f>
        <v>0.000143381736276293</v>
      </c>
    </row>
    <row r="179" customFormat="false" ht="15" hidden="false" customHeight="false" outlineLevel="0" collapsed="false">
      <c r="A179" s="0" t="n">
        <v>178</v>
      </c>
      <c r="B179" s="0" t="n">
        <f aca="false">POISSON('Sample size'!$C$7,A179*'Sample size'!$C$6,TRUE())</f>
        <v>0.000136388926482011</v>
      </c>
    </row>
    <row r="180" customFormat="false" ht="15" hidden="false" customHeight="false" outlineLevel="0" collapsed="false">
      <c r="A180" s="0" t="n">
        <v>179</v>
      </c>
      <c r="B180" s="0" t="n">
        <f aca="false">POISSON('Sample size'!$C$7,A180*'Sample size'!$C$6,TRUE())</f>
        <v>0.000129737160045754</v>
      </c>
    </row>
    <row r="181" customFormat="false" ht="15" hidden="false" customHeight="false" outlineLevel="0" collapsed="false">
      <c r="A181" s="0" t="n">
        <v>180</v>
      </c>
      <c r="B181" s="0" t="n">
        <f aca="false">POISSON('Sample size'!$C$7,A181*'Sample size'!$C$6,TRUE())</f>
        <v>0.00012340980408668</v>
      </c>
    </row>
    <row r="182" customFormat="false" ht="15" hidden="false" customHeight="false" outlineLevel="0" collapsed="false">
      <c r="A182" s="0" t="n">
        <v>181</v>
      </c>
      <c r="B182" s="0" t="n">
        <f aca="false">POISSON('Sample size'!$C$7,A182*'Sample size'!$C$6,TRUE())</f>
        <v>0.000117391036919118</v>
      </c>
    </row>
    <row r="183" customFormat="false" ht="15" hidden="false" customHeight="false" outlineLevel="0" collapsed="false">
      <c r="A183" s="0" t="n">
        <v>182</v>
      </c>
      <c r="B183" s="0" t="n">
        <f aca="false">POISSON('Sample size'!$C$7,A183*'Sample size'!$C$6,TRUE())</f>
        <v>0.000111665808490115</v>
      </c>
    </row>
    <row r="184" customFormat="false" ht="15" hidden="false" customHeight="false" outlineLevel="0" collapsed="false">
      <c r="A184" s="0" t="n">
        <v>183</v>
      </c>
      <c r="B184" s="0" t="n">
        <f aca="false">POISSON('Sample size'!$C$7,A184*'Sample size'!$C$6,TRUE())</f>
        <v>0.000106219802746459</v>
      </c>
    </row>
    <row r="185" customFormat="false" ht="15" hidden="false" customHeight="false" outlineLevel="0" collapsed="false">
      <c r="A185" s="0" t="n">
        <v>184</v>
      </c>
      <c r="B185" s="0" t="n">
        <f aca="false">POISSON('Sample size'!$C$7,A185*'Sample size'!$C$6,TRUE())</f>
        <v>0.000101039401837093</v>
      </c>
    </row>
    <row r="186" customFormat="false" ht="15" hidden="false" customHeight="false" outlineLevel="0" collapsed="false">
      <c r="A186" s="0" t="n">
        <v>185</v>
      </c>
      <c r="B186" s="0" t="n">
        <f aca="false">POISSON('Sample size'!$C$7,A186*'Sample size'!$C$6,TRUE())</f>
        <v>9.61116520613947E-005</v>
      </c>
    </row>
    <row r="187" customFormat="false" ht="15" hidden="false" customHeight="false" outlineLevel="0" collapsed="false">
      <c r="A187" s="0" t="n">
        <v>186</v>
      </c>
      <c r="B187" s="0" t="n">
        <f aca="false">POISSON('Sample size'!$C$7,A187*'Sample size'!$C$6,TRUE())</f>
        <v>9.14242314781733E-005</v>
      </c>
    </row>
    <row r="188" customFormat="false" ht="15" hidden="false" customHeight="false" outlineLevel="0" collapsed="false">
      <c r="A188" s="0" t="n">
        <v>187</v>
      </c>
      <c r="B188" s="0" t="n">
        <f aca="false">POISSON('Sample size'!$C$7,A188*'Sample size'!$C$6,TRUE())</f>
        <v>8.69654190944029E-005</v>
      </c>
    </row>
    <row r="189" customFormat="false" ht="15" hidden="false" customHeight="false" outlineLevel="0" collapsed="false">
      <c r="A189" s="0" t="n">
        <v>188</v>
      </c>
      <c r="B189" s="0" t="n">
        <f aca="false">POISSON('Sample size'!$C$7,A189*'Sample size'!$C$6,TRUE())</f>
        <v>8.27240655566322E-005</v>
      </c>
    </row>
    <row r="190" customFormat="false" ht="15" hidden="false" customHeight="false" outlineLevel="0" collapsed="false">
      <c r="A190" s="0" t="n">
        <v>189</v>
      </c>
      <c r="B190" s="0" t="n">
        <f aca="false">POISSON('Sample size'!$C$7,A190*'Sample size'!$C$6,TRUE())</f>
        <v>7.86895652717946E-005</v>
      </c>
    </row>
    <row r="191" customFormat="false" ht="15" hidden="false" customHeight="false" outlineLevel="0" collapsed="false">
      <c r="A191" s="0" t="n">
        <v>190</v>
      </c>
      <c r="B191" s="0" t="n">
        <f aca="false">POISSON('Sample size'!$C$7,A191*'Sample size'!$C$6,TRUE())</f>
        <v>7.48518298877006E-005</v>
      </c>
    </row>
    <row r="192" customFormat="false" ht="15" hidden="false" customHeight="false" outlineLevel="0" collapsed="false">
      <c r="A192" s="0" t="n">
        <v>191</v>
      </c>
      <c r="B192" s="0" t="n">
        <f aca="false">POISSON('Sample size'!$C$7,A192*'Sample size'!$C$6,TRUE())</f>
        <v>7.12012630669027E-005</v>
      </c>
    </row>
    <row r="193" customFormat="false" ht="15" hidden="false" customHeight="false" outlineLevel="0" collapsed="false">
      <c r="A193" s="0" t="n">
        <v>192</v>
      </c>
      <c r="B193" s="0" t="n">
        <f aca="false">POISSON('Sample size'!$C$7,A193*'Sample size'!$C$6,TRUE())</f>
        <v>6.77287364908538E-005</v>
      </c>
    </row>
    <row r="194" customFormat="false" ht="15" hidden="false" customHeight="false" outlineLevel="0" collapsed="false">
      <c r="A194" s="0" t="n">
        <v>193</v>
      </c>
      <c r="B194" s="0" t="n">
        <f aca="false">POISSON('Sample size'!$C$7,A194*'Sample size'!$C$6,TRUE())</f>
        <v>6.44255670343554E-005</v>
      </c>
    </row>
    <row r="195" customFormat="false" ht="15" hidden="false" customHeight="false" outlineLevel="0" collapsed="false">
      <c r="A195" s="0" t="n">
        <v>194</v>
      </c>
      <c r="B195" s="0" t="n">
        <f aca="false">POISSON('Sample size'!$C$7,A195*'Sample size'!$C$6,TRUE())</f>
        <v>6.1283495053222E-005</v>
      </c>
    </row>
    <row r="196" customFormat="false" ht="15" hidden="false" customHeight="false" outlineLevel="0" collapsed="false">
      <c r="A196" s="0" t="n">
        <v>195</v>
      </c>
      <c r="B196" s="0" t="n">
        <f aca="false">POISSON('Sample size'!$C$7,A196*'Sample size'!$C$6,TRUE())</f>
        <v>5.82946637308688E-005</v>
      </c>
    </row>
    <row r="197" customFormat="false" ht="15" hidden="false" customHeight="false" outlineLevel="0" collapsed="false">
      <c r="A197" s="0" t="n">
        <v>196</v>
      </c>
      <c r="B197" s="0" t="n">
        <f aca="false">POISSON('Sample size'!$C$7,A197*'Sample size'!$C$6,TRUE())</f>
        <v>5.54515994321769E-005</v>
      </c>
    </row>
    <row r="198" customFormat="false" ht="15" hidden="false" customHeight="false" outlineLevel="0" collapsed="false">
      <c r="A198" s="0" t="n">
        <v>197</v>
      </c>
      <c r="B198" s="0" t="n">
        <f aca="false">POISSON('Sample size'!$C$7,A198*'Sample size'!$C$6,TRUE())</f>
        <v>5.27471930155138E-005</v>
      </c>
    </row>
    <row r="199" customFormat="false" ht="15" hidden="false" customHeight="false" outlineLevel="0" collapsed="false">
      <c r="A199" s="0" t="n">
        <v>198</v>
      </c>
      <c r="B199" s="0" t="n">
        <f aca="false">POISSON('Sample size'!$C$7,A199*'Sample size'!$C$6,TRUE())</f>
        <v>5.01746820561753E-005</v>
      </c>
    </row>
    <row r="200" customFormat="false" ht="15" hidden="false" customHeight="false" outlineLevel="0" collapsed="false">
      <c r="A200" s="0" t="n">
        <v>199</v>
      </c>
      <c r="B200" s="0" t="n">
        <f aca="false">POISSON('Sample size'!$C$7,A200*'Sample size'!$C$6,TRUE())</f>
        <v>4.77276339368019E-005</v>
      </c>
    </row>
    <row r="201" customFormat="false" ht="15" hidden="false" customHeight="false" outlineLevel="0" collapsed="false">
      <c r="A201" s="0" t="n">
        <v>200</v>
      </c>
      <c r="B201" s="0" t="n">
        <f aca="false">POISSON('Sample size'!$C$7,A201*'Sample size'!$C$6,TRUE())</f>
        <v>4.53999297624849E-005</v>
      </c>
    </row>
    <row r="202" customFormat="false" ht="15" hidden="false" customHeight="false" outlineLevel="0" collapsed="false">
      <c r="A202" s="0" t="n">
        <v>201</v>
      </c>
      <c r="B202" s="0" t="n">
        <f aca="false">POISSON('Sample size'!$C$7,A202*'Sample size'!$C$6,TRUE())</f>
        <v>4.31857490603413E-005</v>
      </c>
    </row>
    <row r="203" customFormat="false" ht="15" hidden="false" customHeight="false" outlineLevel="0" collapsed="false">
      <c r="A203" s="0" t="n">
        <v>202</v>
      </c>
      <c r="B203" s="0" t="n">
        <f aca="false">POISSON('Sample size'!$C$7,A203*'Sample size'!$C$6,TRUE())</f>
        <v>4.10795552253007E-005</v>
      </c>
    </row>
    <row r="204" customFormat="false" ht="15" hidden="false" customHeight="false" outlineLevel="0" collapsed="false">
      <c r="A204" s="0" t="n">
        <v>203</v>
      </c>
      <c r="B204" s="0" t="n">
        <f aca="false">POISSON('Sample size'!$C$7,A204*'Sample size'!$C$6,TRUE())</f>
        <v>3.90760816757081E-005</v>
      </c>
    </row>
    <row r="205" customFormat="false" ht="15" hidden="false" customHeight="false" outlineLevel="0" collapsed="false">
      <c r="A205" s="0" t="n">
        <v>204</v>
      </c>
      <c r="B205" s="0" t="n">
        <f aca="false">POISSON('Sample size'!$C$7,A205*'Sample size'!$C$6,TRUE())</f>
        <v>3.71703186841267E-005</v>
      </c>
    </row>
    <row r="206" customFormat="false" ht="15" hidden="false" customHeight="false" outlineLevel="0" collapsed="false">
      <c r="A206" s="0" t="n">
        <v>205</v>
      </c>
      <c r="B206" s="0" t="n">
        <f aca="false">POISSON('Sample size'!$C$7,A206*'Sample size'!$C$6,TRUE())</f>
        <v>3.535750085041E-005</v>
      </c>
    </row>
    <row r="207" customFormat="false" ht="15" hidden="false" customHeight="false" outlineLevel="0" collapsed="false">
      <c r="A207" s="0" t="n">
        <v>206</v>
      </c>
      <c r="B207" s="0" t="n">
        <f aca="false">POISSON('Sample size'!$C$7,A207*'Sample size'!$C$6,TRUE())</f>
        <v>3.3633095185719E-005</v>
      </c>
    </row>
    <row r="208" customFormat="false" ht="15" hidden="false" customHeight="false" outlineLevel="0" collapsed="false">
      <c r="A208" s="0" t="n">
        <v>207</v>
      </c>
      <c r="B208" s="0" t="n">
        <f aca="false">POISSON('Sample size'!$C$7,A208*'Sample size'!$C$6,TRUE())</f>
        <v>3.19927897776892E-005</v>
      </c>
    </row>
    <row r="209" customFormat="false" ht="15" hidden="false" customHeight="false" outlineLevel="0" collapsed="false">
      <c r="A209" s="0" t="n">
        <v>208</v>
      </c>
      <c r="B209" s="0" t="n">
        <f aca="false">POISSON('Sample size'!$C$7,A209*'Sample size'!$C$6,TRUE())</f>
        <v>3.04324830084036E-005</v>
      </c>
    </row>
    <row r="210" customFormat="false" ht="15" hidden="false" customHeight="false" outlineLevel="0" collapsed="false">
      <c r="A210" s="0" t="n">
        <v>209</v>
      </c>
      <c r="B210" s="0" t="n">
        <f aca="false">POISSON('Sample size'!$C$7,A210*'Sample size'!$C$6,TRUE())</f>
        <v>2.89482732982115E-005</v>
      </c>
    </row>
    <row r="211" customFormat="false" ht="15" hidden="false" customHeight="false" outlineLevel="0" collapsed="false">
      <c r="A211" s="0" t="n">
        <v>210</v>
      </c>
      <c r="B211" s="0" t="n">
        <f aca="false">POISSON('Sample size'!$C$7,A211*'Sample size'!$C$6,TRUE())</f>
        <v>2.75364493497472E-005</v>
      </c>
    </row>
    <row r="212" customFormat="false" ht="15" hidden="false" customHeight="false" outlineLevel="0" collapsed="false">
      <c r="A212" s="0" t="n">
        <v>211</v>
      </c>
      <c r="B212" s="0" t="n">
        <f aca="false">POISSON('Sample size'!$C$7,A212*'Sample size'!$C$6,TRUE())</f>
        <v>2.6193480867753E-005</v>
      </c>
    </row>
    <row r="213" customFormat="false" ht="15" hidden="false" customHeight="false" outlineLevel="0" collapsed="false">
      <c r="A213" s="0" t="n">
        <v>212</v>
      </c>
      <c r="B213" s="0" t="n">
        <f aca="false">POISSON('Sample size'!$C$7,A213*'Sample size'!$C$6,TRUE())</f>
        <v>2.49160097315032E-005</v>
      </c>
    </row>
    <row r="214" customFormat="false" ht="15" hidden="false" customHeight="false" outlineLevel="0" collapsed="false">
      <c r="A214" s="0" t="n">
        <v>213</v>
      </c>
      <c r="B214" s="0" t="n">
        <f aca="false">POISSON('Sample size'!$C$7,A214*'Sample size'!$C$6,TRUE())</f>
        <v>2.3700841597752E-005</v>
      </c>
    </row>
    <row r="215" customFormat="false" ht="15" hidden="false" customHeight="false" outlineLevel="0" collapsed="false">
      <c r="A215" s="0" t="n">
        <v>214</v>
      </c>
      <c r="B215" s="0" t="n">
        <f aca="false">POISSON('Sample size'!$C$7,A215*'Sample size'!$C$6,TRUE())</f>
        <v>2.25449379132122E-005</v>
      </c>
    </row>
    <row r="216" customFormat="false" ht="15" hidden="false" customHeight="false" outlineLevel="0" collapsed="false">
      <c r="A216" s="0" t="n">
        <v>215</v>
      </c>
      <c r="B216" s="0" t="n">
        <f aca="false">POISSON('Sample size'!$C$7,A216*'Sample size'!$C$6,TRUE())</f>
        <v>2.14454083165892E-005</v>
      </c>
    </row>
    <row r="217" customFormat="false" ht="15" hidden="false" customHeight="false" outlineLevel="0" collapsed="false">
      <c r="A217" s="0" t="n">
        <v>216</v>
      </c>
      <c r="B217" s="0" t="n">
        <f aca="false">POISSON('Sample size'!$C$7,A217*'Sample size'!$C$6,TRUE())</f>
        <v>2.03995034111719E-005</v>
      </c>
    </row>
    <row r="218" customFormat="false" ht="15" hidden="false" customHeight="false" outlineLevel="0" collapsed="false">
      <c r="A218" s="0" t="n">
        <v>217</v>
      </c>
      <c r="B218" s="0" t="n">
        <f aca="false">POISSON('Sample size'!$C$7,A218*'Sample size'!$C$6,TRUE())</f>
        <v>1.94046078899094E-005</v>
      </c>
    </row>
    <row r="219" customFormat="false" ht="15" hidden="false" customHeight="false" outlineLevel="0" collapsed="false">
      <c r="A219" s="0" t="n">
        <v>218</v>
      </c>
      <c r="B219" s="0" t="n">
        <f aca="false">POISSON('Sample size'!$C$7,A219*'Sample size'!$C$6,TRUE())</f>
        <v>1.84582339957806E-005</v>
      </c>
    </row>
    <row r="220" customFormat="false" ht="15" hidden="false" customHeight="false" outlineLevel="0" collapsed="false">
      <c r="A220" s="0" t="n">
        <v>219</v>
      </c>
      <c r="B220" s="0" t="n">
        <f aca="false">POISSON('Sample size'!$C$7,A220*'Sample size'!$C$6,TRUE())</f>
        <v>1.75580153011058E-005</v>
      </c>
    </row>
    <row r="221" customFormat="false" ht="15" hidden="false" customHeight="false" outlineLevel="0" collapsed="false">
      <c r="A221" s="0" t="n">
        <v>220</v>
      </c>
      <c r="B221" s="0" t="n">
        <f aca="false">POISSON('Sample size'!$C$7,A221*'Sample size'!$C$6,TRUE())</f>
        <v>1.67017007902457E-005</v>
      </c>
    </row>
    <row r="222" customFormat="false" ht="15" hidden="false" customHeight="false" outlineLevel="0" collapsed="false">
      <c r="A222" s="0" t="n">
        <v>221</v>
      </c>
      <c r="B222" s="0" t="n">
        <f aca="false">POISSON('Sample size'!$C$7,A222*'Sample size'!$C$6,TRUE())</f>
        <v>1.58871492308885E-005</v>
      </c>
    </row>
    <row r="223" customFormat="false" ht="15" hidden="false" customHeight="false" outlineLevel="0" collapsed="false">
      <c r="A223" s="0" t="n">
        <v>222</v>
      </c>
      <c r="B223" s="0" t="n">
        <f aca="false">POISSON('Sample size'!$C$7,A223*'Sample size'!$C$6,TRUE())</f>
        <v>1.5112323819855E-005</v>
      </c>
    </row>
    <row r="224" customFormat="false" ht="15" hidden="false" customHeight="false" outlineLevel="0" collapsed="false">
      <c r="A224" s="0" t="n">
        <v>223</v>
      </c>
      <c r="B224" s="0" t="n">
        <f aca="false">POISSON('Sample size'!$C$7,A224*'Sample size'!$C$6,TRUE())</f>
        <v>1.43752870900291E-005</v>
      </c>
    </row>
    <row r="225" customFormat="false" ht="15" hidden="false" customHeight="false" outlineLevel="0" collapsed="false">
      <c r="A225" s="0" t="n">
        <v>224</v>
      </c>
      <c r="B225" s="0" t="n">
        <f aca="false">POISSON('Sample size'!$C$7,A225*'Sample size'!$C$6,TRUE())</f>
        <v>1.36741960656809E-005</v>
      </c>
    </row>
    <row r="226" customFormat="false" ht="15" hidden="false" customHeight="false" outlineLevel="0" collapsed="false">
      <c r="A226" s="0" t="n">
        <v>225</v>
      </c>
      <c r="B226" s="0" t="n">
        <f aca="false">POISSON('Sample size'!$C$7,A226*'Sample size'!$C$6,TRUE())</f>
        <v>1.30072976540676E-005</v>
      </c>
    </row>
    <row r="227" customFormat="false" ht="15" hidden="false" customHeight="false" outlineLevel="0" collapsed="false">
      <c r="A227" s="0" t="n">
        <v>226</v>
      </c>
      <c r="B227" s="0" t="n">
        <f aca="false">POISSON('Sample size'!$C$7,A227*'Sample size'!$C$6,TRUE())</f>
        <v>1.23729242617882E-005</v>
      </c>
    </row>
    <row r="228" customFormat="false" ht="15" hidden="false" customHeight="false" outlineLevel="0" collapsed="false">
      <c r="A228" s="0" t="n">
        <v>227</v>
      </c>
      <c r="B228" s="0" t="n">
        <f aca="false">POISSON('Sample size'!$C$7,A228*'Sample size'!$C$6,TRUE())</f>
        <v>1.17694896249317E-005</v>
      </c>
    </row>
    <row r="229" customFormat="false" ht="15" hidden="false" customHeight="false" outlineLevel="0" collapsed="false">
      <c r="A229" s="0" t="n">
        <v>228</v>
      </c>
      <c r="B229" s="0" t="n">
        <f aca="false">POISSON('Sample size'!$C$7,A229*'Sample size'!$C$6,TRUE())</f>
        <v>1.11954848425909E-005</v>
      </c>
    </row>
    <row r="230" customFormat="false" ht="15" hidden="false" customHeight="false" outlineLevel="0" collapsed="false">
      <c r="A230" s="0" t="n">
        <v>229</v>
      </c>
      <c r="B230" s="0" t="n">
        <f aca="false">POISSON('Sample size'!$C$7,A230*'Sample size'!$C$6,TRUE())</f>
        <v>1.06494746038242E-005</v>
      </c>
    </row>
    <row r="231" customFormat="false" ht="15" hidden="false" customHeight="false" outlineLevel="0" collapsed="false">
      <c r="A231" s="0" t="n">
        <v>230</v>
      </c>
      <c r="B231" s="0" t="n">
        <f aca="false">POISSON('Sample size'!$C$7,A231*'Sample size'!$C$6,TRUE())</f>
        <v>1.01300935986307E-005</v>
      </c>
    </row>
    <row r="232" customFormat="false" ht="15" hidden="false" customHeight="false" outlineLevel="0" collapsed="false">
      <c r="A232" s="0" t="n">
        <v>231</v>
      </c>
      <c r="B232" s="0" t="n">
        <f aca="false">POISSON('Sample size'!$C$7,A232*'Sample size'!$C$6,TRUE())</f>
        <v>9.63604310396385E-006</v>
      </c>
    </row>
    <row r="233" customFormat="false" ht="15" hidden="false" customHeight="false" outlineLevel="0" collapsed="false">
      <c r="A233" s="0" t="n">
        <v>232</v>
      </c>
      <c r="B233" s="0" t="n">
        <f aca="false">POISSON('Sample size'!$C$7,A233*'Sample size'!$C$6,TRUE())</f>
        <v>9.1660877362476E-006</v>
      </c>
    </row>
    <row r="234" customFormat="false" ht="15" hidden="false" customHeight="false" outlineLevel="0" collapsed="false">
      <c r="A234" s="0" t="n">
        <v>233</v>
      </c>
      <c r="B234" s="0" t="n">
        <f aca="false">POISSON('Sample size'!$C$7,A234*'Sample size'!$C$6,TRUE())</f>
        <v>8.71905236227387E-006</v>
      </c>
    </row>
    <row r="235" customFormat="false" ht="15" hidden="false" customHeight="false" outlineLevel="0" collapsed="false">
      <c r="A235" s="0" t="n">
        <v>234</v>
      </c>
      <c r="B235" s="0" t="n">
        <f aca="false">POISSON('Sample size'!$C$7,A235*'Sample size'!$C$6,TRUE())</f>
        <v>8.29381916075736E-006</v>
      </c>
    </row>
    <row r="236" customFormat="false" ht="15" hidden="false" customHeight="false" outlineLevel="0" collapsed="false">
      <c r="A236" s="0" t="n">
        <v>235</v>
      </c>
      <c r="B236" s="0" t="n">
        <f aca="false">POISSON('Sample size'!$C$7,A236*'Sample size'!$C$6,TRUE())</f>
        <v>7.88932482720022E-006</v>
      </c>
    </row>
    <row r="237" customFormat="false" ht="15" hidden="false" customHeight="false" outlineLevel="0" collapsed="false">
      <c r="A237" s="0" t="n">
        <v>236</v>
      </c>
      <c r="B237" s="0" t="n">
        <f aca="false">POISSON('Sample size'!$C$7,A237*'Sample size'!$C$6,TRUE())</f>
        <v>7.50455791507686E-006</v>
      </c>
    </row>
    <row r="238" customFormat="false" ht="15" hidden="false" customHeight="false" outlineLevel="0" collapsed="false">
      <c r="A238" s="0" t="n">
        <v>237</v>
      </c>
      <c r="B238" s="0" t="n">
        <f aca="false">POISSON('Sample size'!$C$7,A238*'Sample size'!$C$6,TRUE())</f>
        <v>7.13855630669083E-006</v>
      </c>
    </row>
    <row r="239" customFormat="false" ht="15" hidden="false" customHeight="false" outlineLevel="0" collapsed="false">
      <c r="A239" s="0" t="n">
        <v>238</v>
      </c>
      <c r="B239" s="0" t="n">
        <f aca="false">POISSON('Sample size'!$C$7,A239*'Sample size'!$C$6,TRUE())</f>
        <v>6.79040480737947E-006</v>
      </c>
    </row>
    <row r="240" customFormat="false" ht="15" hidden="false" customHeight="false" outlineLevel="0" collapsed="false">
      <c r="A240" s="0" t="n">
        <v>239</v>
      </c>
      <c r="B240" s="0" t="n">
        <f aca="false">POISSON('Sample size'!$C$7,A240*'Sample size'!$C$6,TRUE())</f>
        <v>6.45923285705045E-006</v>
      </c>
    </row>
    <row r="241" customFormat="false" ht="15" hidden="false" customHeight="false" outlineLevel="0" collapsed="false">
      <c r="A241" s="0" t="n">
        <v>240</v>
      </c>
      <c r="B241" s="0" t="n">
        <f aca="false">POISSON('Sample size'!$C$7,A241*'Sample size'!$C$6,TRUE())</f>
        <v>6.14421235332821E-006</v>
      </c>
    </row>
    <row r="242" customFormat="false" ht="15" hidden="false" customHeight="false" outlineLevel="0" collapsed="false">
      <c r="A242" s="0" t="n">
        <v>241</v>
      </c>
      <c r="B242" s="0" t="n">
        <f aca="false">POISSON('Sample size'!$C$7,A242*'Sample size'!$C$6,TRUE())</f>
        <v>5.84455558086657E-006</v>
      </c>
    </row>
    <row r="243" customFormat="false" ht="15" hidden="false" customHeight="false" outlineLevel="0" collapsed="false">
      <c r="A243" s="0" t="n">
        <v>242</v>
      </c>
      <c r="B243" s="0" t="n">
        <f aca="false">POISSON('Sample size'!$C$7,A243*'Sample size'!$C$6,TRUE())</f>
        <v>5.55951324165014E-006</v>
      </c>
    </row>
    <row r="244" customFormat="false" ht="15" hidden="false" customHeight="false" outlineLevel="0" collapsed="false">
      <c r="A244" s="0" t="n">
        <v>243</v>
      </c>
      <c r="B244" s="0" t="n">
        <f aca="false">POISSON('Sample size'!$C$7,A244*'Sample size'!$C$6,TRUE())</f>
        <v>5.28837258135896E-006</v>
      </c>
    </row>
    <row r="245" customFormat="false" ht="15" hidden="false" customHeight="false" outlineLevel="0" collapsed="false">
      <c r="A245" s="0" t="n">
        <v>244</v>
      </c>
      <c r="B245" s="0" t="n">
        <f aca="false">POISSON('Sample size'!$C$7,A245*'Sample size'!$C$6,TRUE())</f>
        <v>5.03045560711144E-006</v>
      </c>
    </row>
    <row r="246" customFormat="false" ht="15" hidden="false" customHeight="false" outlineLevel="0" collapsed="false">
      <c r="A246" s="0" t="n">
        <v>245</v>
      </c>
      <c r="B246" s="0" t="n">
        <f aca="false">POISSON('Sample size'!$C$7,A246*'Sample size'!$C$6,TRUE())</f>
        <v>4.78511739212901E-006</v>
      </c>
    </row>
    <row r="247" customFormat="false" ht="15" hidden="false" customHeight="false" outlineLevel="0" collapsed="false">
      <c r="A247" s="0" t="n">
        <v>246</v>
      </c>
      <c r="B247" s="0" t="n">
        <f aca="false">POISSON('Sample size'!$C$7,A247*'Sample size'!$C$6,TRUE())</f>
        <v>4.55174446308323E-006</v>
      </c>
    </row>
    <row r="248" customFormat="false" ht="15" hidden="false" customHeight="false" outlineLevel="0" collapsed="false">
      <c r="A248" s="0" t="n">
        <v>247</v>
      </c>
      <c r="B248" s="0" t="n">
        <f aca="false">POISSON('Sample size'!$C$7,A248*'Sample size'!$C$6,TRUE())</f>
        <v>4.32975326609297E-006</v>
      </c>
    </row>
    <row r="249" customFormat="false" ht="15" hidden="false" customHeight="false" outlineLevel="0" collapsed="false">
      <c r="A249" s="0" t="n">
        <v>248</v>
      </c>
      <c r="B249" s="0" t="n">
        <f aca="false">POISSON('Sample size'!$C$7,A249*'Sample size'!$C$6,TRUE())</f>
        <v>4.11858870753571E-006</v>
      </c>
    </row>
    <row r="250" customFormat="false" ht="15" hidden="false" customHeight="false" outlineLevel="0" collapsed="false">
      <c r="A250" s="0" t="n">
        <v>249</v>
      </c>
      <c r="B250" s="0" t="n">
        <f aca="false">POISSON('Sample size'!$C$7,A250*'Sample size'!$C$6,TRUE())</f>
        <v>3.91772276602433E-006</v>
      </c>
    </row>
    <row r="251" customFormat="false" ht="15" hidden="false" customHeight="false" outlineLevel="0" collapsed="false">
      <c r="A251" s="0" t="n">
        <v>250</v>
      </c>
      <c r="B251" s="0" t="n">
        <f aca="false">POISSON('Sample size'!$C$7,A251*'Sample size'!$C$6,TRUE())</f>
        <v>3.72665317207867E-006</v>
      </c>
    </row>
    <row r="252" customFormat="false" ht="15" hidden="false" customHeight="false" outlineLevel="0" collapsed="false">
      <c r="A252" s="0" t="n">
        <v>251</v>
      </c>
      <c r="B252" s="0" t="n">
        <f aca="false">POISSON('Sample size'!$C$7,A252*'Sample size'!$C$6,TRUE())</f>
        <v>3.54490215219015E-006</v>
      </c>
    </row>
    <row r="253" customFormat="false" ht="15" hidden="false" customHeight="false" outlineLevel="0" collapsed="false">
      <c r="A253" s="0" t="n">
        <v>252</v>
      </c>
      <c r="B253" s="0" t="n">
        <f aca="false">POISSON('Sample size'!$C$7,A253*'Sample size'!$C$6,TRUE())</f>
        <v>3.37201523413918E-006</v>
      </c>
    </row>
    <row r="254" customFormat="false" ht="15" hidden="false" customHeight="false" outlineLevel="0" collapsed="false">
      <c r="A254" s="0" t="n">
        <v>253</v>
      </c>
      <c r="B254" s="0" t="n">
        <f aca="false">POISSON('Sample size'!$C$7,A254*'Sample size'!$C$6,TRUE())</f>
        <v>3.20756011057785E-006</v>
      </c>
    </row>
    <row r="255" customFormat="false" ht="15" hidden="false" customHeight="false" outlineLevel="0" collapsed="false">
      <c r="A255" s="0" t="n">
        <v>254</v>
      </c>
      <c r="B255" s="0" t="n">
        <f aca="false">POISSON('Sample size'!$C$7,A255*'Sample size'!$C$6,TRUE())</f>
        <v>3.05112555803642E-006</v>
      </c>
    </row>
    <row r="256" customFormat="false" ht="15" hidden="false" customHeight="false" outlineLevel="0" collapsed="false">
      <c r="A256" s="0" t="n">
        <v>255</v>
      </c>
      <c r="B256" s="0" t="n">
        <f aca="false">POISSON('Sample size'!$C$7,A256*'Sample size'!$C$6,TRUE())</f>
        <v>2.9023204086504E-006</v>
      </c>
    </row>
    <row r="257" customFormat="false" ht="15" hidden="false" customHeight="false" outlineLevel="0" collapsed="false">
      <c r="A257" s="0" t="n">
        <v>256</v>
      </c>
      <c r="B257" s="0" t="n">
        <f aca="false">POISSON('Sample size'!$C$7,A257*'Sample size'!$C$6,TRUE())</f>
        <v>2.7607725720372E-006</v>
      </c>
    </row>
    <row r="258" customFormat="false" ht="15" hidden="false" customHeight="false" outlineLevel="0" collapsed="false">
      <c r="A258" s="0" t="n">
        <v>257</v>
      </c>
      <c r="B258" s="0" t="n">
        <f aca="false">POISSON('Sample size'!$C$7,A258*'Sample size'!$C$6,TRUE())</f>
        <v>2.6261281048763E-006</v>
      </c>
    </row>
    <row r="259" customFormat="false" ht="15" hidden="false" customHeight="false" outlineLevel="0" collapsed="false">
      <c r="A259" s="0" t="n">
        <v>258</v>
      </c>
      <c r="B259" s="0" t="n">
        <f aca="false">POISSON('Sample size'!$C$7,A259*'Sample size'!$C$6,TRUE())</f>
        <v>2.49805032586664E-006</v>
      </c>
    </row>
    <row r="260" customFormat="false" ht="15" hidden="false" customHeight="false" outlineLevel="0" collapsed="false">
      <c r="A260" s="0" t="n">
        <v>259</v>
      </c>
      <c r="B260" s="0" t="n">
        <f aca="false">POISSON('Sample size'!$C$7,A260*'Sample size'!$C$6,TRUE())</f>
        <v>2.37621897384794E-006</v>
      </c>
    </row>
    <row r="261" customFormat="false" ht="15" hidden="false" customHeight="false" outlineLevel="0" collapsed="false">
      <c r="A261" s="0" t="n">
        <v>260</v>
      </c>
      <c r="B261" s="0" t="n">
        <f aca="false">POISSON('Sample size'!$C$7,A261*'Sample size'!$C$6,TRUE())</f>
        <v>2.26032940698105E-006</v>
      </c>
    </row>
    <row r="262" customFormat="false" ht="15" hidden="false" customHeight="false" outlineLevel="0" collapsed="false">
      <c r="A262" s="0" t="n">
        <v>261</v>
      </c>
      <c r="B262" s="0" t="n">
        <f aca="false">POISSON('Sample size'!$C$7,A262*'Sample size'!$C$6,TRUE())</f>
        <v>2.15009184098463E-006</v>
      </c>
    </row>
    <row r="263" customFormat="false" ht="15" hidden="false" customHeight="false" outlineLevel="0" collapsed="false">
      <c r="A263" s="0" t="n">
        <v>262</v>
      </c>
      <c r="B263" s="0" t="n">
        <f aca="false">POISSON('Sample size'!$C$7,A263*'Sample size'!$C$6,TRUE())</f>
        <v>2.04523062452349E-006</v>
      </c>
    </row>
    <row r="264" customFormat="false" ht="15" hidden="false" customHeight="false" outlineLevel="0" collapsed="false">
      <c r="A264" s="0" t="n">
        <v>263</v>
      </c>
      <c r="B264" s="0" t="n">
        <f aca="false">POISSON('Sample size'!$C$7,A264*'Sample size'!$C$6,TRUE())</f>
        <v>1.94548354993671E-006</v>
      </c>
    </row>
    <row r="265" customFormat="false" ht="15" hidden="false" customHeight="false" outlineLevel="0" collapsed="false">
      <c r="A265" s="0" t="n">
        <v>264</v>
      </c>
      <c r="B265" s="0" t="n">
        <f aca="false">POISSON('Sample size'!$C$7,A265*'Sample size'!$C$6,TRUE())</f>
        <v>1.8506011975819E-006</v>
      </c>
    </row>
    <row r="266" customFormat="false" ht="15" hidden="false" customHeight="false" outlineLevel="0" collapsed="false">
      <c r="A266" s="0" t="n">
        <v>265</v>
      </c>
      <c r="B266" s="0" t="n">
        <f aca="false">POISSON('Sample size'!$C$7,A266*'Sample size'!$C$6,TRUE())</f>
        <v>1.76034631215617E-006</v>
      </c>
    </row>
    <row r="267" customFormat="false" ht="15" hidden="false" customHeight="false" outlineLevel="0" collapsed="false">
      <c r="A267" s="0" t="n">
        <v>266</v>
      </c>
      <c r="B267" s="0" t="n">
        <f aca="false">POISSON('Sample size'!$C$7,A267*'Sample size'!$C$6,TRUE())</f>
        <v>1.67449320943427E-006</v>
      </c>
    </row>
    <row r="268" customFormat="false" ht="15" hidden="false" customHeight="false" outlineLevel="0" collapsed="false">
      <c r="A268" s="0" t="n">
        <v>267</v>
      </c>
      <c r="B268" s="0" t="n">
        <f aca="false">POISSON('Sample size'!$C$7,A268*'Sample size'!$C$6,TRUE())</f>
        <v>1.59282721194051E-006</v>
      </c>
    </row>
    <row r="269" customFormat="false" ht="15" hidden="false" customHeight="false" outlineLevel="0" collapsed="false">
      <c r="A269" s="0" t="n">
        <v>268</v>
      </c>
      <c r="B269" s="0" t="n">
        <f aca="false">POISSON('Sample size'!$C$7,A269*'Sample size'!$C$6,TRUE())</f>
        <v>1.51514411214325E-006</v>
      </c>
    </row>
    <row r="270" customFormat="false" ht="15" hidden="false" customHeight="false" outlineLevel="0" collapsed="false">
      <c r="A270" s="0" t="n">
        <v>269</v>
      </c>
      <c r="B270" s="0" t="n">
        <f aca="false">POISSON('Sample size'!$C$7,A270*'Sample size'!$C$6,TRUE())</f>
        <v>1.44124966182967E-006</v>
      </c>
    </row>
    <row r="271" customFormat="false" ht="15" hidden="false" customHeight="false" outlineLevel="0" collapsed="false">
      <c r="A271" s="0" t="n">
        <v>270</v>
      </c>
      <c r="B271" s="0" t="n">
        <f aca="false">POISSON('Sample size'!$C$7,A271*'Sample size'!$C$6,TRUE())</f>
        <v>1.37095908638408E-006</v>
      </c>
    </row>
    <row r="272" customFormat="false" ht="15" hidden="false" customHeight="false" outlineLevel="0" collapsed="false">
      <c r="A272" s="0" t="n">
        <v>271</v>
      </c>
      <c r="B272" s="0" t="n">
        <f aca="false">POISSON('Sample size'!$C$7,A272*'Sample size'!$C$6,TRUE())</f>
        <v>1.30409662275516E-006</v>
      </c>
    </row>
    <row r="273" customFormat="false" ht="15" hidden="false" customHeight="false" outlineLevel="0" collapsed="false">
      <c r="A273" s="0" t="n">
        <v>272</v>
      </c>
      <c r="B273" s="0" t="n">
        <f aca="false">POISSON('Sample size'!$C$7,A273*'Sample size'!$C$6,TRUE())</f>
        <v>1.24049507995671E-006</v>
      </c>
    </row>
    <row r="274" customFormat="false" ht="15" hidden="false" customHeight="false" outlineLevel="0" collapsed="false">
      <c r="A274" s="0" t="n">
        <v>273</v>
      </c>
      <c r="B274" s="0" t="n">
        <f aca="false">POISSON('Sample size'!$C$7,A274*'Sample size'!$C$6,TRUE())</f>
        <v>1.17999542100319E-006</v>
      </c>
    </row>
    <row r="275" customFormat="false" ht="15" hidden="false" customHeight="false" outlineLevel="0" collapsed="false">
      <c r="A275" s="0" t="n">
        <v>274</v>
      </c>
      <c r="B275" s="0" t="n">
        <f aca="false">POISSON('Sample size'!$C$7,A275*'Sample size'!$C$6,TRUE())</f>
        <v>1.12244636523434E-006</v>
      </c>
    </row>
    <row r="276" customFormat="false" ht="15" hidden="false" customHeight="false" outlineLevel="0" collapsed="false">
      <c r="A276" s="0" t="n">
        <v>275</v>
      </c>
      <c r="B276" s="0" t="n">
        <f aca="false">POISSON('Sample size'!$C$7,A276*'Sample size'!$C$6,TRUE())</f>
        <v>1.06770401003478E-006</v>
      </c>
    </row>
    <row r="277" customFormat="false" ht="15" hidden="false" customHeight="false" outlineLevel="0" collapsed="false">
      <c r="A277" s="0" t="n">
        <v>276</v>
      </c>
      <c r="B277" s="0" t="n">
        <f aca="false">POISSON('Sample size'!$C$7,A277*'Sample size'!$C$6,TRUE())</f>
        <v>1.01563147100249E-006</v>
      </c>
    </row>
    <row r="278" customFormat="false" ht="15" hidden="false" customHeight="false" outlineLevel="0" collapsed="false">
      <c r="A278" s="0" t="n">
        <v>277</v>
      </c>
      <c r="B278" s="0" t="n">
        <f aca="false">POISSON('Sample size'!$C$7,A278*'Sample size'!$C$6,TRUE())</f>
        <v>9.66098539666512E-007</v>
      </c>
    </row>
    <row r="279" customFormat="false" ht="15" hidden="false" customHeight="false" outlineLevel="0" collapsed="false">
      <c r="A279" s="0" t="n">
        <v>278</v>
      </c>
      <c r="B279" s="0" t="n">
        <f aca="false">POISSON('Sample size'!$C$7,A279*'Sample size'!$C$6,TRUE())</f>
        <v>9.18981357897957E-007</v>
      </c>
    </row>
    <row r="280" customFormat="false" ht="15" hidden="false" customHeight="false" outlineLevel="0" collapsed="false">
      <c r="A280" s="0" t="n">
        <v>279</v>
      </c>
      <c r="B280" s="0" t="n">
        <f aca="false">POISSON('Sample size'!$C$7,A280*'Sample size'!$C$6,TRUE())</f>
        <v>8.74162108200158E-007</v>
      </c>
    </row>
    <row r="281" customFormat="false" ht="15" hidden="false" customHeight="false" outlineLevel="0" collapsed="false">
      <c r="A281" s="0" t="n">
        <v>280</v>
      </c>
      <c r="B281" s="0" t="n">
        <f aca="false">POISSON('Sample size'!$C$7,A281*'Sample size'!$C$6,TRUE())</f>
        <v>8.31528719103568E-007</v>
      </c>
    </row>
    <row r="282" customFormat="false" ht="15" hidden="false" customHeight="false" outlineLevel="0" collapsed="false">
      <c r="A282" s="0" t="n">
        <v>281</v>
      </c>
      <c r="B282" s="0" t="n">
        <f aca="false">POISSON('Sample size'!$C$7,A282*'Sample size'!$C$6,TRUE())</f>
        <v>7.90974584928702E-007</v>
      </c>
    </row>
    <row r="283" customFormat="false" ht="15" hidden="false" customHeight="false" outlineLevel="0" collapsed="false">
      <c r="A283" s="0" t="n">
        <v>282</v>
      </c>
      <c r="B283" s="0" t="n">
        <f aca="false">POISSON('Sample size'!$C$7,A283*'Sample size'!$C$6,TRUE())</f>
        <v>7.5239829921642E-007</v>
      </c>
    </row>
    <row r="284" customFormat="false" ht="15" hidden="false" customHeight="false" outlineLevel="0" collapsed="false">
      <c r="A284" s="0" t="n">
        <v>283</v>
      </c>
      <c r="B284" s="0" t="n">
        <f aca="false">POISSON('Sample size'!$C$7,A284*'Sample size'!$C$6,TRUE())</f>
        <v>7.15703401158952E-007</v>
      </c>
    </row>
    <row r="285" customFormat="false" ht="15" hidden="false" customHeight="false" outlineLevel="0" collapsed="false">
      <c r="A285" s="0" t="n">
        <v>284</v>
      </c>
      <c r="B285" s="0" t="n">
        <f aca="false">POISSON('Sample size'!$C$7,A285*'Sample size'!$C$6,TRUE())</f>
        <v>6.80798134397633E-007</v>
      </c>
    </row>
    <row r="286" customFormat="false" ht="15" hidden="false" customHeight="false" outlineLevel="0" collapsed="false">
      <c r="A286" s="0" t="n">
        <v>285</v>
      </c>
      <c r="B286" s="0" t="n">
        <f aca="false">POISSON('Sample size'!$C$7,A286*'Sample size'!$C$6,TRUE())</f>
        <v>6.47595217584221E-007</v>
      </c>
    </row>
    <row r="287" customFormat="false" ht="15" hidden="false" customHeight="false" outlineLevel="0" collapsed="false">
      <c r="A287" s="0" t="n">
        <v>286</v>
      </c>
      <c r="B287" s="0" t="n">
        <f aca="false">POISSON('Sample size'!$C$7,A287*'Sample size'!$C$6,TRUE())</f>
        <v>6.16011626132053E-007</v>
      </c>
    </row>
    <row r="288" customFormat="false" ht="15" hidden="false" customHeight="false" outlineLevel="0" collapsed="false">
      <c r="A288" s="0" t="n">
        <v>287</v>
      </c>
      <c r="B288" s="0" t="n">
        <f aca="false">POISSON('Sample size'!$C$7,A288*'Sample size'!$C$6,TRUE())</f>
        <v>5.85968384611341E-007</v>
      </c>
    </row>
    <row r="289" customFormat="false" ht="15" hidden="false" customHeight="false" outlineLevel="0" collapsed="false">
      <c r="A289" s="0" t="n">
        <v>288</v>
      </c>
      <c r="B289" s="0" t="n">
        <f aca="false">POISSON('Sample size'!$C$7,A289*'Sample size'!$C$6,TRUE())</f>
        <v>5.5739036926946E-007</v>
      </c>
    </row>
    <row r="290" customFormat="false" ht="15" hidden="false" customHeight="false" outlineLevel="0" collapsed="false">
      <c r="A290" s="0" t="n">
        <v>289</v>
      </c>
      <c r="B290" s="0" t="n">
        <f aca="false">POISSON('Sample size'!$C$7,A290*'Sample size'!$C$6,TRUE())</f>
        <v>5.30206120182428E-007</v>
      </c>
    </row>
    <row r="291" customFormat="false" ht="15" hidden="false" customHeight="false" outlineLevel="0" collapsed="false">
      <c r="A291" s="0" t="n">
        <v>290</v>
      </c>
      <c r="B291" s="0" t="n">
        <f aca="false">POISSON('Sample size'!$C$7,A291*'Sample size'!$C$6,TRUE())</f>
        <v>5.04347662567888E-007</v>
      </c>
    </row>
    <row r="292" customFormat="false" ht="15" hidden="false" customHeight="false" outlineLevel="0" collapsed="false">
      <c r="A292" s="0" t="n">
        <v>291</v>
      </c>
      <c r="B292" s="0" t="n">
        <f aca="false">POISSON('Sample size'!$C$7,A292*'Sample size'!$C$6,TRUE())</f>
        <v>4.79750336812732E-007</v>
      </c>
    </row>
    <row r="293" customFormat="false" ht="15" hidden="false" customHeight="false" outlineLevel="0" collapsed="false">
      <c r="A293" s="0" t="n">
        <v>292</v>
      </c>
      <c r="B293" s="0" t="n">
        <f aca="false">POISSON('Sample size'!$C$7,A293*'Sample size'!$C$6,TRUE())</f>
        <v>4.56352636790399E-007</v>
      </c>
    </row>
    <row r="294" customFormat="false" ht="15" hidden="false" customHeight="false" outlineLevel="0" collapsed="false">
      <c r="A294" s="0" t="n">
        <v>293</v>
      </c>
      <c r="B294" s="0" t="n">
        <f aca="false">POISSON('Sample size'!$C$7,A294*'Sample size'!$C$6,TRUE())</f>
        <v>4.34096056063515E-007</v>
      </c>
    </row>
    <row r="295" customFormat="false" ht="15" hidden="false" customHeight="false" outlineLevel="0" collapsed="false">
      <c r="A295" s="0" t="n">
        <v>294</v>
      </c>
      <c r="B295" s="0" t="n">
        <f aca="false">POISSON('Sample size'!$C$7,A295*'Sample size'!$C$6,TRUE())</f>
        <v>4.12924941587326E-007</v>
      </c>
    </row>
    <row r="296" customFormat="false" ht="15" hidden="false" customHeight="false" outlineLevel="0" collapsed="false">
      <c r="A296" s="0" t="n">
        <v>295</v>
      </c>
      <c r="B296" s="0" t="n">
        <f aca="false">POISSON('Sample size'!$C$7,A296*'Sample size'!$C$6,TRUE())</f>
        <v>3.92786354548104E-007</v>
      </c>
    </row>
    <row r="297" customFormat="false" ht="15" hidden="false" customHeight="false" outlineLevel="0" collapsed="false">
      <c r="A297" s="0" t="n">
        <v>296</v>
      </c>
      <c r="B297" s="0" t="n">
        <f aca="false">POISSON('Sample size'!$C$7,A297*'Sample size'!$C$6,TRUE())</f>
        <v>3.73629937988526E-007</v>
      </c>
    </row>
    <row r="298" customFormat="false" ht="15" hidden="false" customHeight="false" outlineLevel="0" collapsed="false">
      <c r="A298" s="0" t="n">
        <v>297</v>
      </c>
      <c r="B298" s="0" t="n">
        <f aca="false">POISSON('Sample size'!$C$7,A298*'Sample size'!$C$6,TRUE())</f>
        <v>3.55407790889063E-007</v>
      </c>
    </row>
    <row r="299" customFormat="false" ht="15" hidden="false" customHeight="false" outlineLevel="0" collapsed="false">
      <c r="A299" s="0" t="n">
        <v>298</v>
      </c>
      <c r="B299" s="0" t="n">
        <f aca="false">POISSON('Sample size'!$C$7,A299*'Sample size'!$C$6,TRUE())</f>
        <v>3.38074348390474E-007</v>
      </c>
    </row>
    <row r="300" customFormat="false" ht="15" hidden="false" customHeight="false" outlineLevel="0" collapsed="false">
      <c r="A300" s="0" t="n">
        <v>299</v>
      </c>
      <c r="B300" s="0" t="n">
        <f aca="false">POISSON('Sample size'!$C$7,A300*'Sample size'!$C$6,TRUE())</f>
        <v>3.21586267857924E-007</v>
      </c>
    </row>
    <row r="301" customFormat="false" ht="15" hidden="false" customHeight="false" outlineLevel="0" collapsed="false">
      <c r="A301" s="0" t="n">
        <v>300</v>
      </c>
      <c r="B301" s="0" t="n">
        <f aca="false">POISSON('Sample size'!$C$7,A301*'Sample size'!$C$6,TRUE())</f>
        <v>3.05902320501826E-007</v>
      </c>
    </row>
    <row r="302" customFormat="false" ht="15" hidden="false" customHeight="false" outlineLevel="0" collapsed="false">
      <c r="A302" s="0" t="n">
        <v>301</v>
      </c>
      <c r="B302" s="0" t="n">
        <f aca="false">POISSON('Sample size'!$C$7,A302*'Sample size'!$C$6,TRUE())</f>
        <v>2.90983288284385E-007</v>
      </c>
    </row>
    <row r="303" customFormat="false" ht="15" hidden="false" customHeight="false" outlineLevel="0" collapsed="false">
      <c r="A303" s="0" t="n">
        <v>302</v>
      </c>
      <c r="B303" s="0" t="n">
        <f aca="false">POISSON('Sample size'!$C$7,A303*'Sample size'!$C$6,TRUE())</f>
        <v>2.7679186585408E-007</v>
      </c>
    </row>
    <row r="304" customFormat="false" ht="15" hidden="false" customHeight="false" outlineLevel="0" collapsed="false">
      <c r="A304" s="0" t="n">
        <v>303</v>
      </c>
      <c r="B304" s="0" t="n">
        <f aca="false">POISSON('Sample size'!$C$7,A304*'Sample size'!$C$6,TRUE())</f>
        <v>2.63292567262856E-007</v>
      </c>
    </row>
    <row r="305" customFormat="false" ht="15" hidden="false" customHeight="false" outlineLevel="0" collapsed="false">
      <c r="A305" s="0" t="n">
        <v>304</v>
      </c>
      <c r="B305" s="0" t="n">
        <f aca="false">POISSON('Sample size'!$C$7,A305*'Sample size'!$C$6,TRUE())</f>
        <v>2.50451637232762E-007</v>
      </c>
    </row>
    <row r="306" customFormat="false" ht="15" hidden="false" customHeight="false" outlineLevel="0" collapsed="false">
      <c r="A306" s="0" t="n">
        <v>305</v>
      </c>
      <c r="B306" s="0" t="n">
        <f aca="false">POISSON('Sample size'!$C$7,A306*'Sample size'!$C$6,TRUE())</f>
        <v>2.38236966750182E-007</v>
      </c>
    </row>
    <row r="307" customFormat="false" ht="15" hidden="false" customHeight="false" outlineLevel="0" collapsed="false">
      <c r="A307" s="0" t="n">
        <v>306</v>
      </c>
      <c r="B307" s="0" t="n">
        <f aca="false">POISSON('Sample size'!$C$7,A307*'Sample size'!$C$6,TRUE())</f>
        <v>2.26618012776571E-007</v>
      </c>
    </row>
    <row r="308" customFormat="false" ht="15" hidden="false" customHeight="false" outlineLevel="0" collapsed="false">
      <c r="A308" s="0" t="n">
        <v>307</v>
      </c>
      <c r="B308" s="0" t="n">
        <f aca="false">POISSON('Sample size'!$C$7,A308*'Sample size'!$C$6,TRUE())</f>
        <v>2.15565721874953E-007</v>
      </c>
    </row>
    <row r="309" customFormat="false" ht="15" hidden="false" customHeight="false" outlineLevel="0" collapsed="false">
      <c r="A309" s="0" t="n">
        <v>308</v>
      </c>
      <c r="B309" s="0" t="n">
        <f aca="false">POISSON('Sample size'!$C$7,A309*'Sample size'!$C$6,TRUE())</f>
        <v>2.05052457561193E-007</v>
      </c>
    </row>
    <row r="310" customFormat="false" ht="15" hidden="false" customHeight="false" outlineLevel="0" collapsed="false">
      <c r="A310" s="0" t="n">
        <v>309</v>
      </c>
      <c r="B310" s="0" t="n">
        <f aca="false">POISSON('Sample size'!$C$7,A310*'Sample size'!$C$6,TRUE())</f>
        <v>1.9505193119839E-007</v>
      </c>
    </row>
    <row r="311" customFormat="false" ht="15" hidden="false" customHeight="false" outlineLevel="0" collapsed="false">
      <c r="A311" s="0" t="n">
        <v>310</v>
      </c>
      <c r="B311" s="0" t="n">
        <f aca="false">POISSON('Sample size'!$C$7,A311*'Sample size'!$C$6,TRUE())</f>
        <v>1.85539136261598E-007</v>
      </c>
    </row>
    <row r="312" customFormat="false" ht="15" hidden="false" customHeight="false" outlineLevel="0" collapsed="false">
      <c r="A312" s="0" t="n">
        <v>311</v>
      </c>
      <c r="B312" s="0" t="n">
        <f aca="false">POISSON('Sample size'!$C$7,A312*'Sample size'!$C$6,TRUE())</f>
        <v>1.76490285808479E-007</v>
      </c>
    </row>
    <row r="313" customFormat="false" ht="15" hidden="false" customHeight="false" outlineLevel="0" collapsed="false">
      <c r="A313" s="0" t="n">
        <v>312</v>
      </c>
      <c r="B313" s="0" t="n">
        <f aca="false">POISSON('Sample size'!$C$7,A313*'Sample size'!$C$6,TRUE())</f>
        <v>1.67882752999566E-007</v>
      </c>
    </row>
    <row r="314" customFormat="false" ht="15" hidden="false" customHeight="false" outlineLevel="0" collapsed="false">
      <c r="A314" s="0" t="n">
        <v>313</v>
      </c>
      <c r="B314" s="0" t="n">
        <f aca="false">POISSON('Sample size'!$C$7,A314*'Sample size'!$C$6,TRUE())</f>
        <v>1.59695014519373E-007</v>
      </c>
    </row>
    <row r="315" customFormat="false" ht="15" hidden="false" customHeight="false" outlineLevel="0" collapsed="false">
      <c r="A315" s="0" t="n">
        <v>314</v>
      </c>
      <c r="B315" s="0" t="n">
        <f aca="false">POISSON('Sample size'!$C$7,A315*'Sample size'!$C$6,TRUE())</f>
        <v>1.51906596756896E-007</v>
      </c>
    </row>
    <row r="316" customFormat="false" ht="15" hidden="false" customHeight="false" outlineLevel="0" collapsed="false">
      <c r="A316" s="0" t="n">
        <v>315</v>
      </c>
      <c r="B316" s="0" t="n">
        <f aca="false">POISSON('Sample size'!$C$7,A316*'Sample size'!$C$6,TRUE())</f>
        <v>1.44498024610924E-007</v>
      </c>
    </row>
    <row r="317" customFormat="false" ht="15" hidden="false" customHeight="false" outlineLevel="0" collapsed="false">
      <c r="A317" s="0" t="n">
        <v>316</v>
      </c>
      <c r="B317" s="0" t="n">
        <f aca="false">POISSON('Sample size'!$C$7,A317*'Sample size'!$C$6,TRUE())</f>
        <v>1.3745077279214E-007</v>
      </c>
    </row>
    <row r="318" customFormat="false" ht="15" hidden="false" customHeight="false" outlineLevel="0" collapsed="false">
      <c r="A318" s="0" t="n">
        <v>317</v>
      </c>
      <c r="B318" s="0" t="n">
        <f aca="false">POISSON('Sample size'!$C$7,A318*'Sample size'!$C$6,TRUE())</f>
        <v>1.30747219500245E-007</v>
      </c>
    </row>
    <row r="319" customFormat="false" ht="15" hidden="false" customHeight="false" outlineLevel="0" collapsed="false">
      <c r="A319" s="0" t="n">
        <v>318</v>
      </c>
      <c r="B319" s="0" t="n">
        <f aca="false">POISSON('Sample size'!$C$7,A319*'Sample size'!$C$6,TRUE())</f>
        <v>1.24370602360287E-007</v>
      </c>
    </row>
    <row r="320" customFormat="false" ht="15" hidden="false" customHeight="false" outlineLevel="0" collapsed="false">
      <c r="A320" s="0" t="n">
        <v>319</v>
      </c>
      <c r="B320" s="0" t="n">
        <f aca="false">POISSON('Sample size'!$C$7,A320*'Sample size'!$C$6,TRUE())</f>
        <v>1.18304976507983E-007</v>
      </c>
    </row>
    <row r="321" customFormat="false" ht="15" hidden="false" customHeight="false" outlineLevel="0" collapsed="false">
      <c r="A321" s="0" t="n">
        <v>320</v>
      </c>
      <c r="B321" s="0" t="n">
        <f aca="false">POISSON('Sample size'!$C$7,A321*'Sample size'!$C$6,TRUE())</f>
        <v>1.12535174719259E-007</v>
      </c>
    </row>
    <row r="322" customFormat="false" ht="15" hidden="false" customHeight="false" outlineLevel="0" collapsed="false">
      <c r="A322" s="0" t="n">
        <v>321</v>
      </c>
      <c r="B322" s="0" t="n">
        <f aca="false">POISSON('Sample size'!$C$7,A322*'Sample size'!$C$6,TRUE())</f>
        <v>1.07046769484288E-007</v>
      </c>
    </row>
    <row r="323" customFormat="false" ht="15" hidden="false" customHeight="false" outlineLevel="0" collapsed="false">
      <c r="A323" s="0" t="n">
        <v>322</v>
      </c>
      <c r="B323" s="0" t="n">
        <f aca="false">POISSON('Sample size'!$C$7,A323*'Sample size'!$C$6,TRUE())</f>
        <v>1.018260369312E-007</v>
      </c>
    </row>
    <row r="324" customFormat="false" ht="15" hidden="false" customHeight="false" outlineLevel="0" collapsed="false">
      <c r="A324" s="0" t="n">
        <v>323</v>
      </c>
      <c r="B324" s="0" t="n">
        <f aca="false">POISSON('Sample size'!$C$7,A324*'Sample size'!$C$6,TRUE())</f>
        <v>9.68599225092536E-008</v>
      </c>
    </row>
    <row r="325" customFormat="false" ht="15" hidden="false" customHeight="false" outlineLevel="0" collapsed="false">
      <c r="A325" s="0" t="n">
        <v>324</v>
      </c>
      <c r="B325" s="0" t="n">
        <f aca="false">POISSON('Sample size'!$C$7,A325*'Sample size'!$C$6,TRUE())</f>
        <v>9.21360083456614E-008</v>
      </c>
    </row>
    <row r="326" customFormat="false" ht="15" hidden="false" customHeight="false" outlineLevel="0" collapsed="false">
      <c r="A326" s="0" t="n">
        <v>325</v>
      </c>
      <c r="B326" s="0" t="n">
        <f aca="false">POISSON('Sample size'!$C$7,A326*'Sample size'!$C$6,TRUE())</f>
        <v>8.76424821944364E-008</v>
      </c>
    </row>
    <row r="327" customFormat="false" ht="15" hidden="false" customHeight="false" outlineLevel="0" collapsed="false">
      <c r="A327" s="0" t="n">
        <v>326</v>
      </c>
      <c r="B327" s="0" t="n">
        <f aca="false">POISSON('Sample size'!$C$7,A327*'Sample size'!$C$6,TRUE())</f>
        <v>8.33681078996277E-008</v>
      </c>
    </row>
    <row r="328" customFormat="false" ht="15" hidden="false" customHeight="false" outlineLevel="0" collapsed="false">
      <c r="A328" s="0" t="n">
        <v>327</v>
      </c>
      <c r="B328" s="0" t="n">
        <f aca="false">POISSON('Sample size'!$C$7,A328*'Sample size'!$C$6,TRUE())</f>
        <v>7.93021972990763E-008</v>
      </c>
    </row>
    <row r="329" customFormat="false" ht="15" hidden="false" customHeight="false" outlineLevel="0" collapsed="false">
      <c r="A329" s="0" t="n">
        <v>328</v>
      </c>
      <c r="B329" s="0" t="n">
        <f aca="false">POISSON('Sample size'!$C$7,A329*'Sample size'!$C$6,TRUE())</f>
        <v>7.54345834984423E-008</v>
      </c>
    </row>
    <row r="330" customFormat="false" ht="15" hidden="false" customHeight="false" outlineLevel="0" collapsed="false">
      <c r="A330" s="0" t="n">
        <v>329</v>
      </c>
      <c r="B330" s="0" t="n">
        <f aca="false">POISSON('Sample size'!$C$7,A330*'Sample size'!$C$6,TRUE())</f>
        <v>7.17555954486746E-008</v>
      </c>
    </row>
    <row r="331" customFormat="false" ht="15" hidden="false" customHeight="false" outlineLevel="0" collapsed="false">
      <c r="A331" s="0" t="n">
        <v>330</v>
      </c>
      <c r="B331" s="0" t="n">
        <f aca="false">POISSON('Sample size'!$C$7,A331*'Sample size'!$C$6,TRUE())</f>
        <v>6.82560337633487E-008</v>
      </c>
    </row>
    <row r="332" customFormat="false" ht="15" hidden="false" customHeight="false" outlineLevel="0" collapsed="false">
      <c r="A332" s="0" t="n">
        <v>331</v>
      </c>
      <c r="B332" s="0" t="n">
        <f aca="false">POISSON('Sample size'!$C$7,A332*'Sample size'!$C$6,TRUE())</f>
        <v>6.49271477154114E-008</v>
      </c>
    </row>
    <row r="333" customFormat="false" ht="15" hidden="false" customHeight="false" outlineLevel="0" collapsed="false">
      <c r="A333" s="0" t="n">
        <v>332</v>
      </c>
      <c r="B333" s="0" t="n">
        <f aca="false">POISSON('Sample size'!$C$7,A333*'Sample size'!$C$6,TRUE())</f>
        <v>6.17606133558036E-008</v>
      </c>
    </row>
    <row r="334" customFormat="false" ht="15" hidden="false" customHeight="false" outlineLevel="0" collapsed="false">
      <c r="A334" s="0" t="n">
        <v>333</v>
      </c>
      <c r="B334" s="0" t="n">
        <f aca="false">POISSON('Sample size'!$C$7,A334*'Sample size'!$C$6,TRUE())</f>
        <v>5.87485126992522E-008</v>
      </c>
    </row>
    <row r="335" customFormat="false" ht="15" hidden="false" customHeight="false" outlineLevel="0" collapsed="false">
      <c r="A335" s="0" t="n">
        <v>334</v>
      </c>
      <c r="B335" s="0" t="n">
        <f aca="false">POISSON('Sample size'!$C$7,A335*'Sample size'!$C$6,TRUE())</f>
        <v>5.58833139251827E-008</v>
      </c>
    </row>
    <row r="336" customFormat="false" ht="15" hidden="false" customHeight="false" outlineLevel="0" collapsed="false">
      <c r="A336" s="0" t="n">
        <v>335</v>
      </c>
      <c r="B336" s="0" t="n">
        <f aca="false">POISSON('Sample size'!$C$7,A336*'Sample size'!$C$6,TRUE())</f>
        <v>5.31578525442442E-008</v>
      </c>
    </row>
    <row r="337" customFormat="false" ht="15" hidden="false" customHeight="false" outlineLevel="0" collapsed="false">
      <c r="A337" s="0" t="n">
        <v>336</v>
      </c>
      <c r="B337" s="0" t="n">
        <f aca="false">POISSON('Sample size'!$C$7,A337*'Sample size'!$C$6,TRUE())</f>
        <v>5.05653134833552E-008</v>
      </c>
    </row>
    <row r="338" customFormat="false" ht="15" hidden="false" customHeight="false" outlineLevel="0" collapsed="false">
      <c r="A338" s="0" t="n">
        <v>337</v>
      </c>
      <c r="B338" s="0" t="n">
        <f aca="false">POISSON('Sample size'!$C$7,A338*'Sample size'!$C$6,TRUE())</f>
        <v>4.80992140444701E-008</v>
      </c>
    </row>
    <row r="339" customFormat="false" ht="15" hidden="false" customHeight="false" outlineLevel="0" collapsed="false">
      <c r="A339" s="0" t="n">
        <v>338</v>
      </c>
      <c r="B339" s="0" t="n">
        <f aca="false">POISSON('Sample size'!$C$7,A339*'Sample size'!$C$6,TRUE())</f>
        <v>4.5753387694458E-008</v>
      </c>
    </row>
    <row r="340" customFormat="false" ht="15" hidden="false" customHeight="false" outlineLevel="0" collapsed="false">
      <c r="A340" s="0" t="n">
        <v>339</v>
      </c>
      <c r="B340" s="0" t="n">
        <f aca="false">POISSON('Sample size'!$C$7,A340*'Sample size'!$C$6,TRUE())</f>
        <v>4.35219686455574E-008</v>
      </c>
    </row>
    <row r="341" customFormat="false" ht="15" hidden="false" customHeight="false" outlineLevel="0" collapsed="false">
      <c r="A341" s="0" t="n">
        <v>340</v>
      </c>
      <c r="B341" s="0" t="n">
        <f aca="false">POISSON('Sample size'!$C$7,A341*'Sample size'!$C$6,TRUE())</f>
        <v>4.13993771878517E-008</v>
      </c>
    </row>
    <row r="342" customFormat="false" ht="15" hidden="false" customHeight="false" outlineLevel="0" collapsed="false">
      <c r="A342" s="0" t="n">
        <v>341</v>
      </c>
      <c r="B342" s="0" t="n">
        <f aca="false">POISSON('Sample size'!$C$7,A342*'Sample size'!$C$6,TRUE())</f>
        <v>3.93803057370881E-008</v>
      </c>
    </row>
    <row r="343" customFormat="false" ht="15" hidden="false" customHeight="false" outlineLevel="0" collapsed="false">
      <c r="A343" s="0" t="n">
        <v>342</v>
      </c>
      <c r="B343" s="0" t="n">
        <f aca="false">POISSON('Sample size'!$C$7,A343*'Sample size'!$C$6,TRUE())</f>
        <v>3.74597055629525E-008</v>
      </c>
    </row>
    <row r="344" customFormat="false" ht="15" hidden="false" customHeight="false" outlineLevel="0" collapsed="false">
      <c r="A344" s="0" t="n">
        <v>343</v>
      </c>
      <c r="B344" s="0" t="n">
        <f aca="false">POISSON('Sample size'!$C$7,A344*'Sample size'!$C$6,TRUE())</f>
        <v>3.56327741646134E-008</v>
      </c>
    </row>
    <row r="345" customFormat="false" ht="15" hidden="false" customHeight="false" outlineLevel="0" collapsed="false">
      <c r="A345" s="0" t="n">
        <v>344</v>
      </c>
      <c r="B345" s="0" t="n">
        <f aca="false">POISSON('Sample size'!$C$7,A345*'Sample size'!$C$6,TRUE())</f>
        <v>3.38949432619692E-008</v>
      </c>
    </row>
    <row r="346" customFormat="false" ht="15" hidden="false" customHeight="false" outlineLevel="0" collapsed="false">
      <c r="A346" s="0" t="n">
        <v>345</v>
      </c>
      <c r="B346" s="0" t="n">
        <f aca="false">POISSON('Sample size'!$C$7,A346*'Sample size'!$C$6,TRUE())</f>
        <v>3.22418673725673E-008</v>
      </c>
    </row>
    <row r="347" customFormat="false" ht="15" hidden="false" customHeight="false" outlineLevel="0" collapsed="false">
      <c r="A347" s="0" t="n">
        <v>346</v>
      </c>
      <c r="B347" s="0" t="n">
        <f aca="false">POISSON('Sample size'!$C$7,A347*'Sample size'!$C$6,TRUE())</f>
        <v>3.06694129456356E-008</v>
      </c>
    </row>
    <row r="348" customFormat="false" ht="15" hidden="false" customHeight="false" outlineLevel="0" collapsed="false">
      <c r="A348" s="0" t="n">
        <v>347</v>
      </c>
      <c r="B348" s="0" t="n">
        <f aca="false">POISSON('Sample size'!$C$7,A348*'Sample size'!$C$6,TRUE())</f>
        <v>2.91736480260516E-008</v>
      </c>
    </row>
    <row r="349" customFormat="false" ht="15" hidden="false" customHeight="false" outlineLevel="0" collapsed="false">
      <c r="A349" s="0" t="n">
        <v>348</v>
      </c>
      <c r="B349" s="0" t="n">
        <f aca="false">POISSON('Sample size'!$C$7,A349*'Sample size'!$C$6,TRUE())</f>
        <v>2.77508324224075E-008</v>
      </c>
    </row>
    <row r="350" customFormat="false" ht="15" hidden="false" customHeight="false" outlineLevel="0" collapsed="false">
      <c r="A350" s="0" t="n">
        <v>349</v>
      </c>
      <c r="B350" s="0" t="n">
        <f aca="false">POISSON('Sample size'!$C$7,A350*'Sample size'!$C$6,TRUE())</f>
        <v>2.63974083545825E-008</v>
      </c>
    </row>
    <row r="351" customFormat="false" ht="15" hidden="false" customHeight="false" outlineLevel="0" collapsed="false">
      <c r="A351" s="0" t="n">
        <v>350</v>
      </c>
      <c r="B351" s="0" t="n">
        <f aca="false">POISSON('Sample size'!$C$7,A351*'Sample size'!$C$6,TRUE())</f>
        <v>2.51099915574398E-008</v>
      </c>
    </row>
    <row r="352" customFormat="false" ht="15" hidden="false" customHeight="false" outlineLevel="0" collapsed="false">
      <c r="A352" s="0" t="n">
        <v>351</v>
      </c>
      <c r="B352" s="0" t="n">
        <f aca="false">POISSON('Sample size'!$C$7,A352*'Sample size'!$C$6,TRUE())</f>
        <v>2.38853628184013E-008</v>
      </c>
    </row>
    <row r="353" customFormat="false" ht="15" hidden="false" customHeight="false" outlineLevel="0" collapsed="false">
      <c r="A353" s="0" t="n">
        <v>352</v>
      </c>
      <c r="B353" s="0" t="n">
        <f aca="false">POISSON('Sample size'!$C$7,A353*'Sample size'!$C$6,TRUE())</f>
        <v>2.27204599277386E-008</v>
      </c>
    </row>
    <row r="354" customFormat="false" ht="15" hidden="false" customHeight="false" outlineLevel="0" collapsed="false">
      <c r="A354" s="0" t="n">
        <v>353</v>
      </c>
      <c r="B354" s="0" t="n">
        <f aca="false">POISSON('Sample size'!$C$7,A354*'Sample size'!$C$6,TRUE())</f>
        <v>2.16123700214543E-008</v>
      </c>
    </row>
    <row r="355" customFormat="false" ht="15" hidden="false" customHeight="false" outlineLevel="0" collapsed="false">
      <c r="A355" s="0" t="n">
        <v>354</v>
      </c>
      <c r="B355" s="0" t="n">
        <f aca="false">POISSON('Sample size'!$C$7,A355*'Sample size'!$C$6,TRUE())</f>
        <v>2.05583222976045E-008</v>
      </c>
    </row>
    <row r="356" customFormat="false" ht="15" hidden="false" customHeight="false" outlineLevel="0" collapsed="false">
      <c r="A356" s="0" t="n">
        <v>355</v>
      </c>
      <c r="B356" s="0" t="n">
        <f aca="false">POISSON('Sample size'!$C$7,A356*'Sample size'!$C$6,TRUE())</f>
        <v>1.95556810878505E-008</v>
      </c>
    </row>
    <row r="357" customFormat="false" ht="15" hidden="false" customHeight="false" outlineLevel="0" collapsed="false">
      <c r="A357" s="0" t="n">
        <v>356</v>
      </c>
      <c r="B357" s="0" t="n">
        <f aca="false">POISSON('Sample size'!$C$7,A357*'Sample size'!$C$6,TRUE())</f>
        <v>1.86019392669155E-008</v>
      </c>
    </row>
    <row r="358" customFormat="false" ht="15" hidden="false" customHeight="false" outlineLevel="0" collapsed="false">
      <c r="A358" s="0" t="n">
        <v>357</v>
      </c>
      <c r="B358" s="0" t="n">
        <f aca="false">POISSON('Sample size'!$C$7,A358*'Sample size'!$C$6,TRUE())</f>
        <v>1.76947119834653E-008</v>
      </c>
    </row>
    <row r="359" customFormat="false" ht="15" hidden="false" customHeight="false" outlineLevel="0" collapsed="false">
      <c r="A359" s="0" t="n">
        <v>358</v>
      </c>
      <c r="B359" s="0" t="n">
        <f aca="false">POISSON('Sample size'!$C$7,A359*'Sample size'!$C$6,TRUE())</f>
        <v>1.68317306967375E-008</v>
      </c>
    </row>
    <row r="360" customFormat="false" ht="15" hidden="false" customHeight="false" outlineLevel="0" collapsed="false">
      <c r="A360" s="0" t="n">
        <v>359</v>
      </c>
      <c r="B360" s="0" t="n">
        <f aca="false">POISSON('Sample size'!$C$7,A360*'Sample size'!$C$6,TRUE())</f>
        <v>1.60108375040087E-008</v>
      </c>
    </row>
    <row r="361" customFormat="false" ht="15" hidden="false" customHeight="false" outlineLevel="0" collapsed="false">
      <c r="A361" s="0" t="n">
        <v>360</v>
      </c>
      <c r="B361" s="0" t="n">
        <f aca="false">POISSON('Sample size'!$C$7,A361*'Sample size'!$C$6,TRUE())</f>
        <v>1.52299797447126E-008</v>
      </c>
    </row>
    <row r="362" customFormat="false" ht="15" hidden="false" customHeight="false" outlineLevel="0" collapsed="false">
      <c r="A362" s="0" t="n">
        <v>361</v>
      </c>
      <c r="B362" s="0" t="n">
        <f aca="false">POISSON('Sample size'!$C$7,A362*'Sample size'!$C$6,TRUE())</f>
        <v>1.44872048677205E-008</v>
      </c>
    </row>
    <row r="363" customFormat="false" ht="15" hidden="false" customHeight="false" outlineLevel="0" collapsed="false">
      <c r="A363" s="0" t="n">
        <v>362</v>
      </c>
      <c r="B363" s="0" t="n">
        <f aca="false">POISSON('Sample size'!$C$7,A363*'Sample size'!$C$6,TRUE())</f>
        <v>1.37806555489457E-008</v>
      </c>
    </row>
    <row r="364" customFormat="false" ht="15" hidden="false" customHeight="false" outlineLevel="0" collapsed="false">
      <c r="A364" s="0" t="n">
        <v>363</v>
      </c>
      <c r="B364" s="0" t="n">
        <f aca="false">POISSON('Sample size'!$C$7,A364*'Sample size'!$C$6,TRUE())</f>
        <v>1.31085650470662E-008</v>
      </c>
    </row>
    <row r="365" customFormat="false" ht="15" hidden="false" customHeight="false" outlineLevel="0" collapsed="false">
      <c r="A365" s="0" t="n">
        <v>364</v>
      </c>
      <c r="B365" s="0" t="n">
        <f aca="false">POISSON('Sample size'!$C$7,A365*'Sample size'!$C$6,TRUE())</f>
        <v>1.2469252785751E-008</v>
      </c>
    </row>
    <row r="366" customFormat="false" ht="15" hidden="false" customHeight="false" outlineLevel="0" collapsed="false">
      <c r="A366" s="0" t="n">
        <v>365</v>
      </c>
      <c r="B366" s="0" t="n">
        <f aca="false">POISSON('Sample size'!$C$7,A366*'Sample size'!$C$6,TRUE())</f>
        <v>1.18611201513438E-008</v>
      </c>
    </row>
    <row r="367" customFormat="false" ht="15" hidden="false" customHeight="false" outlineLevel="0" collapsed="false">
      <c r="A367" s="0" t="n">
        <v>366</v>
      </c>
      <c r="B367" s="0" t="n">
        <f aca="false">POISSON('Sample size'!$C$7,A367*'Sample size'!$C$6,TRUE())</f>
        <v>1.12826464954966E-008</v>
      </c>
    </row>
    <row r="368" customFormat="false" ht="15" hidden="false" customHeight="false" outlineLevel="0" collapsed="false">
      <c r="A368" s="0" t="n">
        <v>367</v>
      </c>
      <c r="B368" s="0" t="n">
        <f aca="false">POISSON('Sample size'!$C$7,A368*'Sample size'!$C$6,TRUE())</f>
        <v>1.07323853327562E-008</v>
      </c>
    </row>
    <row r="369" customFormat="false" ht="15" hidden="false" customHeight="false" outlineLevel="0" collapsed="false">
      <c r="A369" s="0" t="n">
        <v>368</v>
      </c>
      <c r="B369" s="0" t="n">
        <f aca="false">POISSON('Sample size'!$C$7,A369*'Sample size'!$C$6,TRUE())</f>
        <v>1.02089607235976E-008</v>
      </c>
    </row>
    <row r="370" customFormat="false" ht="15" hidden="false" customHeight="false" outlineLevel="0" collapsed="false">
      <c r="A370" s="0" t="n">
        <v>369</v>
      </c>
      <c r="B370" s="0" t="n">
        <f aca="false">POISSON('Sample size'!$C$7,A370*'Sample size'!$C$6,TRUE())</f>
        <v>9.71106383385817E-009</v>
      </c>
    </row>
    <row r="371" customFormat="false" ht="15" hidden="false" customHeight="false" outlineLevel="0" collapsed="false">
      <c r="A371" s="0" t="n">
        <v>370</v>
      </c>
      <c r="B371" s="0" t="n">
        <f aca="false">POISSON('Sample size'!$C$7,A371*'Sample size'!$C$6,TRUE())</f>
        <v>9.23744966197059E-009</v>
      </c>
    </row>
    <row r="372" customFormat="false" ht="15" hidden="false" customHeight="false" outlineLevel="0" collapsed="false">
      <c r="A372" s="0" t="n">
        <v>371</v>
      </c>
      <c r="B372" s="0" t="n">
        <f aca="false">POISSON('Sample size'!$C$7,A372*'Sample size'!$C$6,TRUE())</f>
        <v>8.7869339258106E-009</v>
      </c>
    </row>
    <row r="373" customFormat="false" ht="15" hidden="false" customHeight="false" outlineLevel="0" collapsed="false">
      <c r="A373" s="0" t="n">
        <v>372</v>
      </c>
      <c r="B373" s="0" t="n">
        <f aca="false">POISSON('Sample size'!$C$7,A373*'Sample size'!$C$6,TRUE())</f>
        <v>8.35839010137461E-009</v>
      </c>
    </row>
    <row r="374" customFormat="false" ht="15" hidden="false" customHeight="false" outlineLevel="0" collapsed="false">
      <c r="A374" s="0" t="n">
        <v>373</v>
      </c>
      <c r="B374" s="0" t="n">
        <f aca="false">POISSON('Sample size'!$C$7,A374*'Sample size'!$C$6,TRUE())</f>
        <v>7.95074660588303E-009</v>
      </c>
    </row>
    <row r="375" customFormat="false" ht="15" hidden="false" customHeight="false" outlineLevel="0" collapsed="false">
      <c r="A375" s="0" t="n">
        <v>374</v>
      </c>
      <c r="B375" s="0" t="n">
        <f aca="false">POISSON('Sample size'!$C$7,A375*'Sample size'!$C$6,TRUE())</f>
        <v>7.56298411826514E-009</v>
      </c>
    </row>
    <row r="376" customFormat="false" ht="15" hidden="false" customHeight="false" outlineLevel="0" collapsed="false">
      <c r="A376" s="0" t="n">
        <v>375</v>
      </c>
      <c r="B376" s="0" t="n">
        <f aca="false">POISSON('Sample size'!$C$7,A376*'Sample size'!$C$6,TRUE())</f>
        <v>7.19413303032538E-009</v>
      </c>
    </row>
    <row r="377" customFormat="false" ht="15" hidden="false" customHeight="false" outlineLevel="0" collapsed="false">
      <c r="A377" s="0" t="n">
        <v>376</v>
      </c>
      <c r="B377" s="0" t="n">
        <f aca="false">POISSON('Sample size'!$C$7,A377*'Sample size'!$C$6,TRUE())</f>
        <v>6.84327102221799E-009</v>
      </c>
    </row>
    <row r="378" customFormat="false" ht="15" hidden="false" customHeight="false" outlineLevel="0" collapsed="false">
      <c r="A378" s="0" t="n">
        <v>377</v>
      </c>
      <c r="B378" s="0" t="n">
        <f aca="false">POISSON('Sample size'!$C$7,A378*'Sample size'!$C$6,TRUE())</f>
        <v>6.50952075616682E-009</v>
      </c>
    </row>
    <row r="379" customFormat="false" ht="15" hidden="false" customHeight="false" outlineLevel="0" collapsed="false">
      <c r="A379" s="0" t="n">
        <v>378</v>
      </c>
      <c r="B379" s="0" t="n">
        <f aca="false">POISSON('Sample size'!$C$7,A379*'Sample size'!$C$6,TRUE())</f>
        <v>6.19204768266402E-009</v>
      </c>
    </row>
    <row r="380" customFormat="false" ht="15" hidden="false" customHeight="false" outlineLevel="0" collapsed="false">
      <c r="A380" s="0" t="n">
        <v>379</v>
      </c>
      <c r="B380" s="0" t="n">
        <f aca="false">POISSON('Sample size'!$C$7,A380*'Sample size'!$C$6,TRUE())</f>
        <v>5.89005795366149E-009</v>
      </c>
    </row>
    <row r="381" customFormat="false" ht="15" hidden="false" customHeight="false" outlineLevel="0" collapsed="false">
      <c r="A381" s="0" t="n">
        <v>380</v>
      </c>
      <c r="B381" s="0" t="n">
        <f aca="false">POISSON('Sample size'!$C$7,A381*'Sample size'!$C$6,TRUE())</f>
        <v>5.60279643753727E-009</v>
      </c>
    </row>
    <row r="382" customFormat="false" ht="15" hidden="false" customHeight="false" outlineLevel="0" collapsed="false">
      <c r="A382" s="0" t="n">
        <v>381</v>
      </c>
      <c r="B382" s="0" t="n">
        <f aca="false">POISSON('Sample size'!$C$7,A382*'Sample size'!$C$6,TRUE())</f>
        <v>5.32954483087322E-009</v>
      </c>
    </row>
    <row r="383" customFormat="false" ht="15" hidden="false" customHeight="false" outlineLevel="0" collapsed="false">
      <c r="A383" s="0" t="n">
        <v>382</v>
      </c>
      <c r="B383" s="0" t="n">
        <f aca="false">POISSON('Sample size'!$C$7,A383*'Sample size'!$C$6,TRUE())</f>
        <v>5.06961986232229E-009</v>
      </c>
    </row>
    <row r="384" customFormat="false" ht="15" hidden="false" customHeight="false" outlineLevel="0" collapsed="false">
      <c r="A384" s="0" t="n">
        <v>383</v>
      </c>
      <c r="B384" s="0" t="n">
        <f aca="false">POISSON('Sample size'!$C$7,A384*'Sample size'!$C$6,TRUE())</f>
        <v>4.82237158407421E-009</v>
      </c>
    </row>
    <row r="385" customFormat="false" ht="15" hidden="false" customHeight="false" outlineLevel="0" collapsed="false">
      <c r="A385" s="0" t="n">
        <v>384</v>
      </c>
      <c r="B385" s="0" t="n">
        <f aca="false">POISSON('Sample size'!$C$7,A385*'Sample size'!$C$6,TRUE())</f>
        <v>4.58718174664751E-009</v>
      </c>
    </row>
    <row r="386" customFormat="false" ht="15" hidden="false" customHeight="false" outlineLevel="0" collapsed="false">
      <c r="A386" s="0" t="n">
        <v>385</v>
      </c>
      <c r="B386" s="0" t="n">
        <f aca="false">POISSON('Sample size'!$C$7,A386*'Sample size'!$C$6,TRUE())</f>
        <v>4.3634622529437E-009</v>
      </c>
    </row>
    <row r="387" customFormat="false" ht="15" hidden="false" customHeight="false" outlineLevel="0" collapsed="false">
      <c r="A387" s="0" t="n">
        <v>386</v>
      </c>
      <c r="B387" s="0" t="n">
        <f aca="false">POISSON('Sample size'!$C$7,A387*'Sample size'!$C$6,TRUE())</f>
        <v>4.15065368769822E-009</v>
      </c>
    </row>
    <row r="388" customFormat="false" ht="15" hidden="false" customHeight="false" outlineLevel="0" collapsed="false">
      <c r="A388" s="0" t="n">
        <v>387</v>
      </c>
      <c r="B388" s="0" t="n">
        <f aca="false">POISSON('Sample size'!$C$7,A388*'Sample size'!$C$6,TRUE())</f>
        <v>3.94822391865094E-009</v>
      </c>
    </row>
    <row r="389" customFormat="false" ht="15" hidden="false" customHeight="false" outlineLevel="0" collapsed="false">
      <c r="A389" s="0" t="n">
        <v>388</v>
      </c>
      <c r="B389" s="0" t="n">
        <f aca="false">POISSON('Sample size'!$C$7,A389*'Sample size'!$C$6,TRUE())</f>
        <v>3.75566676593829E-009</v>
      </c>
    </row>
    <row r="390" customFormat="false" ht="15" hidden="false" customHeight="false" outlineLevel="0" collapsed="false">
      <c r="A390" s="0" t="n">
        <v>389</v>
      </c>
      <c r="B390" s="0" t="n">
        <f aca="false">POISSON('Sample size'!$C$7,A390*'Sample size'!$C$6,TRUE())</f>
        <v>3.57250073637993E-009</v>
      </c>
    </row>
    <row r="391" customFormat="false" ht="15" hidden="false" customHeight="false" outlineLevel="0" collapsed="false">
      <c r="A391" s="0" t="n">
        <v>390</v>
      </c>
      <c r="B391" s="0" t="n">
        <f aca="false">POISSON('Sample size'!$C$7,A391*'Sample size'!$C$6,TRUE())</f>
        <v>3.39826781949507E-009</v>
      </c>
    </row>
    <row r="392" customFormat="false" ht="15" hidden="false" customHeight="false" outlineLevel="0" collapsed="false">
      <c r="A392" s="0" t="n">
        <v>391</v>
      </c>
      <c r="B392" s="0" t="n">
        <f aca="false">POISSON('Sample size'!$C$7,A392*'Sample size'!$C$6,TRUE())</f>
        <v>3.23253234223759E-009</v>
      </c>
    </row>
    <row r="393" customFormat="false" ht="15" hidden="false" customHeight="false" outlineLevel="0" collapsed="false">
      <c r="A393" s="0" t="n">
        <v>392</v>
      </c>
      <c r="B393" s="0" t="n">
        <f aca="false">POISSON('Sample size'!$C$7,A393*'Sample size'!$C$6,TRUE())</f>
        <v>3.07487987958661E-009</v>
      </c>
    </row>
    <row r="394" customFormat="false" ht="15" hidden="false" customHeight="false" outlineLevel="0" collapsed="false">
      <c r="A394" s="0" t="n">
        <v>393</v>
      </c>
      <c r="B394" s="0" t="n">
        <f aca="false">POISSON('Sample size'!$C$7,A394*'Sample size'!$C$6,TRUE())</f>
        <v>2.92491621826799E-009</v>
      </c>
    </row>
    <row r="395" customFormat="false" ht="15" hidden="false" customHeight="false" outlineLevel="0" collapsed="false">
      <c r="A395" s="0" t="n">
        <v>394</v>
      </c>
      <c r="B395" s="0" t="n">
        <f aca="false">POISSON('Sample size'!$C$7,A395*'Sample size'!$C$6,TRUE())</f>
        <v>2.78226637101586E-009</v>
      </c>
    </row>
    <row r="396" customFormat="false" ht="15" hidden="false" customHeight="false" outlineLevel="0" collapsed="false">
      <c r="A396" s="0" t="n">
        <v>395</v>
      </c>
      <c r="B396" s="0" t="n">
        <f aca="false">POISSON('Sample size'!$C$7,A396*'Sample size'!$C$6,TRUE())</f>
        <v>2.64657363890912E-009</v>
      </c>
    </row>
    <row r="397" customFormat="false" ht="15" hidden="false" customHeight="false" outlineLevel="0" collapsed="false">
      <c r="A397" s="0" t="n">
        <v>396</v>
      </c>
      <c r="B397" s="0" t="n">
        <f aca="false">POISSON('Sample size'!$C$7,A397*'Sample size'!$C$6,TRUE())</f>
        <v>2.51749871943828E-009</v>
      </c>
    </row>
    <row r="398" customFormat="false" ht="15" hidden="false" customHeight="false" outlineLevel="0" collapsed="false">
      <c r="A398" s="0" t="n">
        <v>397</v>
      </c>
      <c r="B398" s="0" t="n">
        <f aca="false">POISSON('Sample size'!$C$7,A398*'Sample size'!$C$6,TRUE())</f>
        <v>2.39471885807256E-009</v>
      </c>
    </row>
    <row r="399" customFormat="false" ht="15" hidden="false" customHeight="false" outlineLevel="0" collapsed="false">
      <c r="A399" s="0" t="n">
        <v>398</v>
      </c>
      <c r="B399" s="0" t="n">
        <f aca="false">POISSON('Sample size'!$C$7,A399*'Sample size'!$C$6,TRUE())</f>
        <v>2.27792704120536E-009</v>
      </c>
    </row>
    <row r="400" customFormat="false" ht="15" hidden="false" customHeight="false" outlineLevel="0" collapsed="false">
      <c r="A400" s="0" t="n">
        <v>399</v>
      </c>
      <c r="B400" s="0" t="n">
        <f aca="false">POISSON('Sample size'!$C$7,A400*'Sample size'!$C$6,TRUE())</f>
        <v>2.16683122846039E-009</v>
      </c>
    </row>
    <row r="401" customFormat="false" ht="15" hidden="false" customHeight="false" outlineLevel="0" collapsed="false">
      <c r="A401" s="0" t="n">
        <v>400</v>
      </c>
      <c r="B401" s="0" t="n">
        <f aca="false">POISSON('Sample size'!$C$7,A401*'Sample size'!$C$6,TRUE())</f>
        <v>2.06115362243856E-009</v>
      </c>
    </row>
    <row r="402" customFormat="false" ht="15" hidden="false" customHeight="false" outlineLevel="0" collapsed="false">
      <c r="A402" s="0" t="n">
        <v>401</v>
      </c>
      <c r="B402" s="0" t="n">
        <f aca="false">POISSON('Sample size'!$C$7,A402*'Sample size'!$C$6,TRUE())</f>
        <v>1.96062997407979E-009</v>
      </c>
    </row>
    <row r="403" customFormat="false" ht="15" hidden="false" customHeight="false" outlineLevel="0" collapsed="false">
      <c r="A403" s="0" t="n">
        <v>402</v>
      </c>
      <c r="B403" s="0" t="n">
        <f aca="false">POISSON('Sample size'!$C$7,A403*'Sample size'!$C$6,TRUE())</f>
        <v>1.86500892190277E-009</v>
      </c>
    </row>
    <row r="404" customFormat="false" ht="15" hidden="false" customHeight="false" outlineLevel="0" collapsed="false">
      <c r="A404" s="0" t="n">
        <v>403</v>
      </c>
      <c r="B404" s="0" t="n">
        <f aca="false">POISSON('Sample size'!$C$7,A404*'Sample size'!$C$6,TRUE())</f>
        <v>1.77405136347027E-009</v>
      </c>
    </row>
    <row r="405" customFormat="false" ht="15" hidden="false" customHeight="false" outlineLevel="0" collapsed="false">
      <c r="A405" s="0" t="n">
        <v>404</v>
      </c>
      <c r="B405" s="0" t="n">
        <f aca="false">POISSON('Sample size'!$C$7,A405*'Sample size'!$C$6,TRUE())</f>
        <v>1.68752985750853E-009</v>
      </c>
    </row>
    <row r="406" customFormat="false" ht="15" hidden="false" customHeight="false" outlineLevel="0" collapsed="false">
      <c r="A406" s="0" t="n">
        <v>405</v>
      </c>
      <c r="B406" s="0" t="n">
        <f aca="false">POISSON('Sample size'!$C$7,A406*'Sample size'!$C$6,TRUE())</f>
        <v>1.60522805518561E-009</v>
      </c>
    </row>
    <row r="407" customFormat="false" ht="15" hidden="false" customHeight="false" outlineLevel="0" collapsed="false">
      <c r="A407" s="0" t="n">
        <v>406</v>
      </c>
      <c r="B407" s="0" t="n">
        <f aca="false">POISSON('Sample size'!$C$7,A407*'Sample size'!$C$6,TRUE())</f>
        <v>1.52694015912661E-009</v>
      </c>
    </row>
    <row r="408" customFormat="false" ht="15" hidden="false" customHeight="false" outlineLevel="0" collapsed="false">
      <c r="A408" s="0" t="n">
        <v>407</v>
      </c>
      <c r="B408" s="0" t="n">
        <f aca="false">POISSON('Sample size'!$C$7,A408*'Sample size'!$C$6,TRUE())</f>
        <v>1.45247040881303E-009</v>
      </c>
    </row>
    <row r="409" customFormat="false" ht="15" hidden="false" customHeight="false" outlineLevel="0" collapsed="false">
      <c r="A409" s="0" t="n">
        <v>408</v>
      </c>
      <c r="B409" s="0" t="n">
        <f aca="false">POISSON('Sample size'!$C$7,A409*'Sample size'!$C$6,TRUE())</f>
        <v>1.38163259107954E-009</v>
      </c>
    </row>
    <row r="410" customFormat="false" ht="15" hidden="false" customHeight="false" outlineLevel="0" collapsed="false">
      <c r="A410" s="0" t="n">
        <v>409</v>
      </c>
      <c r="B410" s="0" t="n">
        <f aca="false">POISSON('Sample size'!$C$7,A410*'Sample size'!$C$6,TRUE())</f>
        <v>1.31424957448402E-009</v>
      </c>
    </row>
    <row r="411" customFormat="false" ht="15" hidden="false" customHeight="false" outlineLevel="0" collapsed="false">
      <c r="A411" s="0" t="n">
        <v>410</v>
      </c>
      <c r="B411" s="0" t="n">
        <f aca="false">POISSON('Sample size'!$C$7,A411*'Sample size'!$C$6,TRUE())</f>
        <v>1.25015286638674E-009</v>
      </c>
    </row>
    <row r="412" customFormat="false" ht="15" hidden="false" customHeight="false" outlineLevel="0" collapsed="false">
      <c r="A412" s="0" t="n">
        <v>411</v>
      </c>
      <c r="B412" s="0" t="n">
        <f aca="false">POISSON('Sample size'!$C$7,A412*'Sample size'!$C$6,TRUE())</f>
        <v>1.18918219163098E-009</v>
      </c>
    </row>
    <row r="413" customFormat="false" ht="15" hidden="false" customHeight="false" outlineLevel="0" collapsed="false">
      <c r="A413" s="0" t="n">
        <v>412</v>
      </c>
      <c r="B413" s="0" t="n">
        <f aca="false">POISSON('Sample size'!$C$7,A413*'Sample size'!$C$6,TRUE())</f>
        <v>1.13118509177163E-009</v>
      </c>
    </row>
    <row r="414" customFormat="false" ht="15" hidden="false" customHeight="false" outlineLevel="0" collapsed="false">
      <c r="A414" s="0" t="n">
        <v>413</v>
      </c>
      <c r="B414" s="0" t="n">
        <f aca="false">POISSON('Sample size'!$C$7,A414*'Sample size'!$C$6,TRUE())</f>
        <v>1.07601654384972E-009</v>
      </c>
    </row>
    <row r="415" customFormat="false" ht="15" hidden="false" customHeight="false" outlineLevel="0" collapsed="false">
      <c r="A415" s="0" t="n">
        <v>414</v>
      </c>
      <c r="B415" s="0" t="n">
        <f aca="false">POISSON('Sample size'!$C$7,A415*'Sample size'!$C$6,TRUE())</f>
        <v>1.02353859775941E-009</v>
      </c>
    </row>
    <row r="416" customFormat="false" ht="15" hidden="false" customHeight="false" outlineLevel="0" collapsed="false">
      <c r="A416" s="0" t="n">
        <v>415</v>
      </c>
      <c r="B416" s="0" t="n">
        <f aca="false">POISSON('Sample size'!$C$7,A416*'Sample size'!$C$6,TRUE())</f>
        <v>9.73620031300957E-010</v>
      </c>
    </row>
    <row r="417" customFormat="false" ht="15" hidden="false" customHeight="false" outlineLevel="0" collapsed="false">
      <c r="A417" s="0" t="n">
        <v>416</v>
      </c>
      <c r="B417" s="0" t="n">
        <f aca="false">POISSON('Sample size'!$C$7,A417*'Sample size'!$C$6,TRUE())</f>
        <v>9.26136022056775E-010</v>
      </c>
    </row>
    <row r="418" customFormat="false" ht="15" hidden="false" customHeight="false" outlineLevel="0" collapsed="false">
      <c r="A418" s="0" t="n">
        <v>417</v>
      </c>
      <c r="B418" s="0" t="n">
        <f aca="false">POISSON('Sample size'!$C$7,A418*'Sample size'!$C$6,TRUE())</f>
        <v>8.80967835270446E-010</v>
      </c>
    </row>
    <row r="419" customFormat="false" ht="15" hidden="false" customHeight="false" outlineLevel="0" collapsed="false">
      <c r="A419" s="0" t="n">
        <v>418</v>
      </c>
      <c r="B419" s="0" t="n">
        <f aca="false">POISSON('Sample size'!$C$7,A419*'Sample size'!$C$6,TRUE())</f>
        <v>8.38002526947946E-010</v>
      </c>
    </row>
    <row r="420" customFormat="false" ht="15" hidden="false" customHeight="false" outlineLevel="0" collapsed="false">
      <c r="A420" s="0" t="n">
        <v>419</v>
      </c>
      <c r="B420" s="0" t="n">
        <f aca="false">POISSON('Sample size'!$C$7,A420*'Sample size'!$C$6,TRUE())</f>
        <v>7.97132661438838E-010</v>
      </c>
    </row>
    <row r="421" customFormat="false" ht="15" hidden="false" customHeight="false" outlineLevel="0" collapsed="false">
      <c r="A421" s="0" t="n">
        <v>420</v>
      </c>
      <c r="B421" s="0" t="n">
        <f aca="false">POISSON('Sample size'!$C$7,A421*'Sample size'!$C$6,TRUE())</f>
        <v>7.58256042791191E-010</v>
      </c>
    </row>
    <row r="422" customFormat="false" ht="15" hidden="false" customHeight="false" outlineLevel="0" collapsed="false">
      <c r="A422" s="0" t="n">
        <v>421</v>
      </c>
      <c r="B422" s="0" t="n">
        <f aca="false">POISSON('Sample size'!$C$7,A422*'Sample size'!$C$6,TRUE())</f>
        <v>7.21275459208453E-010</v>
      </c>
    </row>
    <row r="423" customFormat="false" ht="15" hidden="false" customHeight="false" outlineLevel="0" collapsed="false">
      <c r="A423" s="0" t="n">
        <v>422</v>
      </c>
      <c r="B423" s="0" t="n">
        <f aca="false">POISSON('Sample size'!$C$7,A423*'Sample size'!$C$6,TRUE())</f>
        <v>6.86098439969344E-010</v>
      </c>
    </row>
    <row r="424" customFormat="false" ht="15" hidden="false" customHeight="false" outlineLevel="0" collapsed="false">
      <c r="A424" s="0" t="n">
        <v>423</v>
      </c>
      <c r="B424" s="0" t="n">
        <f aca="false">POISSON('Sample size'!$C$7,A424*'Sample size'!$C$6,TRUE())</f>
        <v>6.52637024202876E-010</v>
      </c>
    </row>
    <row r="425" customFormat="false" ht="15" hidden="false" customHeight="false" outlineLevel="0" collapsed="false">
      <c r="A425" s="0" t="n">
        <v>424</v>
      </c>
      <c r="B425" s="0" t="n">
        <f aca="false">POISSON('Sample size'!$C$7,A425*'Sample size'!$C$6,TRUE())</f>
        <v>6.2080754094036E-010</v>
      </c>
    </row>
    <row r="426" customFormat="false" ht="15" hidden="false" customHeight="false" outlineLevel="0" collapsed="false">
      <c r="A426" s="0" t="n">
        <v>425</v>
      </c>
      <c r="B426" s="0" t="n">
        <f aca="false">POISSON('Sample size'!$C$7,A426*'Sample size'!$C$6,TRUE())</f>
        <v>5.90530399894404E-010</v>
      </c>
    </row>
    <row r="427" customFormat="false" ht="15" hidden="false" customHeight="false" outlineLevel="0" collapsed="false">
      <c r="A427" s="0" t="n">
        <v>426</v>
      </c>
      <c r="B427" s="0" t="n">
        <f aca="false">POISSON('Sample size'!$C$7,A427*'Sample size'!$C$6,TRUE())</f>
        <v>5.6172989244173E-010</v>
      </c>
    </row>
    <row r="428" customFormat="false" ht="15" hidden="false" customHeight="false" outlineLevel="0" collapsed="false">
      <c r="A428" s="0" t="n">
        <v>427</v>
      </c>
      <c r="B428" s="0" t="n">
        <f aca="false">POISSON('Sample size'!$C$7,A428*'Sample size'!$C$6,TRUE())</f>
        <v>5.34334002312194E-010</v>
      </c>
    </row>
    <row r="429" customFormat="false" ht="15" hidden="false" customHeight="false" outlineLevel="0" collapsed="false">
      <c r="A429" s="0" t="n">
        <v>428</v>
      </c>
      <c r="B429" s="0" t="n">
        <f aca="false">POISSON('Sample size'!$C$7,A429*'Sample size'!$C$6,TRUE())</f>
        <v>5.08274225510592E-010</v>
      </c>
    </row>
    <row r="430" customFormat="false" ht="15" hidden="false" customHeight="false" outlineLevel="0" collapsed="false">
      <c r="A430" s="0" t="n">
        <v>429</v>
      </c>
      <c r="B430" s="0" t="n">
        <f aca="false">POISSON('Sample size'!$C$7,A430*'Sample size'!$C$6,TRUE())</f>
        <v>4.83485399020986E-010</v>
      </c>
    </row>
    <row r="431" customFormat="false" ht="15" hidden="false" customHeight="false" outlineLevel="0" collapsed="false">
      <c r="A431" s="0" t="n">
        <v>430</v>
      </c>
      <c r="B431" s="0" t="n">
        <f aca="false">POISSON('Sample size'!$C$7,A431*'Sample size'!$C$6,TRUE())</f>
        <v>4.59905537865232E-010</v>
      </c>
    </row>
    <row r="432" customFormat="false" ht="15" hidden="false" customHeight="false" outlineLevel="0" collapsed="false">
      <c r="A432" s="0" t="n">
        <v>431</v>
      </c>
      <c r="B432" s="0" t="n">
        <f aca="false">POISSON('Sample size'!$C$7,A432*'Sample size'!$C$6,TRUE())</f>
        <v>4.37475680108235E-010</v>
      </c>
    </row>
    <row r="433" customFormat="false" ht="15" hidden="false" customHeight="false" outlineLevel="0" collapsed="false">
      <c r="A433" s="0" t="n">
        <v>432</v>
      </c>
      <c r="B433" s="0" t="n">
        <f aca="false">POISSON('Sample size'!$C$7,A433*'Sample size'!$C$6,TRUE())</f>
        <v>4.16139739422415E-010</v>
      </c>
    </row>
    <row r="434" customFormat="false" ht="15" hidden="false" customHeight="false" outlineLevel="0" collapsed="false">
      <c r="A434" s="0" t="n">
        <v>433</v>
      </c>
      <c r="B434" s="0" t="n">
        <f aca="false">POISSON('Sample size'!$C$7,A434*'Sample size'!$C$6,TRUE())</f>
        <v>3.95844364842661E-010</v>
      </c>
    </row>
    <row r="435" customFormat="false" ht="15" hidden="false" customHeight="false" outlineLevel="0" collapsed="false">
      <c r="A435" s="0" t="n">
        <v>434</v>
      </c>
      <c r="B435" s="0" t="n">
        <f aca="false">POISSON('Sample size'!$C$7,A435*'Sample size'!$C$6,TRUE())</f>
        <v>3.76538807361134E-010</v>
      </c>
    </row>
    <row r="436" customFormat="false" ht="15" hidden="false" customHeight="false" outlineLevel="0" collapsed="false">
      <c r="A436" s="0" t="n">
        <v>435</v>
      </c>
      <c r="B436" s="0" t="n">
        <f aca="false">POISSON('Sample size'!$C$7,A436*'Sample size'!$C$6,TRUE())</f>
        <v>3.58174793028318E-010</v>
      </c>
    </row>
    <row r="437" customFormat="false" ht="15" hidden="false" customHeight="false" outlineLevel="0" collapsed="false">
      <c r="A437" s="0" t="n">
        <v>436</v>
      </c>
      <c r="B437" s="0" t="n">
        <f aca="false">POISSON('Sample size'!$C$7,A437*'Sample size'!$C$6,TRUE())</f>
        <v>3.40706402242989E-010</v>
      </c>
    </row>
    <row r="438" customFormat="false" ht="15" hidden="false" customHeight="false" outlineLevel="0" collapsed="false">
      <c r="A438" s="0" t="n">
        <v>437</v>
      </c>
      <c r="B438" s="0" t="n">
        <f aca="false">POISSON('Sample size'!$C$7,A438*'Sample size'!$C$6,TRUE())</f>
        <v>3.24089954929307E-010</v>
      </c>
    </row>
    <row r="439" customFormat="false" ht="15" hidden="false" customHeight="false" outlineLevel="0" collapsed="false">
      <c r="A439" s="0" t="n">
        <v>438</v>
      </c>
      <c r="B439" s="0" t="n">
        <f aca="false">POISSON('Sample size'!$C$7,A439*'Sample size'!$C$6,TRUE())</f>
        <v>3.08283901313867E-010</v>
      </c>
    </row>
    <row r="440" customFormat="false" ht="15" hidden="false" customHeight="false" outlineLevel="0" collapsed="false">
      <c r="A440" s="0" t="n">
        <v>439</v>
      </c>
      <c r="B440" s="0" t="n">
        <f aca="false">POISSON('Sample size'!$C$7,A440*'Sample size'!$C$6,TRUE())</f>
        <v>2.93248718029624E-010</v>
      </c>
    </row>
    <row r="441" customFormat="false" ht="15" hidden="false" customHeight="false" outlineLevel="0" collapsed="false">
      <c r="A441" s="0" t="n">
        <v>440</v>
      </c>
      <c r="B441" s="0" t="n">
        <f aca="false">POISSON('Sample size'!$C$7,A441*'Sample size'!$C$6,TRUE())</f>
        <v>2.78946809286892E-010</v>
      </c>
    </row>
    <row r="442" customFormat="false" ht="15" hidden="false" customHeight="false" outlineLevel="0" collapsed="false">
      <c r="A442" s="0" t="n">
        <v>441</v>
      </c>
      <c r="B442" s="0" t="n">
        <f aca="false">POISSON('Sample size'!$C$7,A442*'Sample size'!$C$6,TRUE())</f>
        <v>2.65342412864281E-010</v>
      </c>
    </row>
    <row r="443" customFormat="false" ht="15" hidden="false" customHeight="false" outlineLevel="0" collapsed="false">
      <c r="A443" s="0" t="n">
        <v>442</v>
      </c>
      <c r="B443" s="0" t="n">
        <f aca="false">POISSON('Sample size'!$C$7,A443*'Sample size'!$C$6,TRUE())</f>
        <v>2.52401510684521E-010</v>
      </c>
    </row>
    <row r="444" customFormat="false" ht="15" hidden="false" customHeight="false" outlineLevel="0" collapsed="false">
      <c r="A444" s="0" t="n">
        <v>443</v>
      </c>
      <c r="B444" s="0" t="n">
        <f aca="false">POISSON('Sample size'!$C$7,A444*'Sample size'!$C$6,TRUE())</f>
        <v>2.40091743751547E-010</v>
      </c>
    </row>
    <row r="445" customFormat="false" ht="15" hidden="false" customHeight="false" outlineLevel="0" collapsed="false">
      <c r="A445" s="0" t="n">
        <v>444</v>
      </c>
      <c r="B445" s="0" t="n">
        <f aca="false">POISSON('Sample size'!$C$7,A445*'Sample size'!$C$6,TRUE())</f>
        <v>2.28382331236157E-010</v>
      </c>
    </row>
    <row r="446" customFormat="false" ht="15" hidden="false" customHeight="false" outlineLevel="0" collapsed="false">
      <c r="A446" s="0" t="n">
        <v>445</v>
      </c>
      <c r="B446" s="0" t="n">
        <f aca="false">POISSON('Sample size'!$C$7,A446*'Sample size'!$C$6,TRUE())</f>
        <v>2.17243993507902E-010</v>
      </c>
    </row>
    <row r="447" customFormat="false" ht="15" hidden="false" customHeight="false" outlineLevel="0" collapsed="false">
      <c r="A447" s="0" t="n">
        <v>446</v>
      </c>
      <c r="B447" s="0" t="n">
        <f aca="false">POISSON('Sample size'!$C$7,A447*'Sample size'!$C$6,TRUE())</f>
        <v>2.06648878920758E-010</v>
      </c>
    </row>
    <row r="448" customFormat="false" ht="15" hidden="false" customHeight="false" outlineLevel="0" collapsed="false">
      <c r="A448" s="0" t="n">
        <v>447</v>
      </c>
      <c r="B448" s="0" t="n">
        <f aca="false">POISSON('Sample size'!$C$7,A448*'Sample size'!$C$6,TRUE())</f>
        <v>1.9657049416951E-010</v>
      </c>
    </row>
    <row r="449" customFormat="false" ht="15" hidden="false" customHeight="false" outlineLevel="0" collapsed="false">
      <c r="A449" s="0" t="n">
        <v>448</v>
      </c>
      <c r="B449" s="0" t="n">
        <f aca="false">POISSON('Sample size'!$C$7,A449*'Sample size'!$C$6,TRUE())</f>
        <v>1.86983638042684E-010</v>
      </c>
    </row>
    <row r="450" customFormat="false" ht="15" hidden="false" customHeight="false" outlineLevel="0" collapsed="false">
      <c r="A450" s="0" t="n">
        <v>449</v>
      </c>
      <c r="B450" s="0" t="n">
        <f aca="false">POISSON('Sample size'!$C$7,A450*'Sample size'!$C$6,TRUE())</f>
        <v>1.77864338406392E-010</v>
      </c>
    </row>
    <row r="451" customFormat="false" ht="15" hidden="false" customHeight="false" outlineLevel="0" collapsed="false">
      <c r="A451" s="0" t="n">
        <v>450</v>
      </c>
      <c r="B451" s="0" t="n">
        <f aca="false">POISSON('Sample size'!$C$7,A451*'Sample size'!$C$6,TRUE())</f>
        <v>1.69189792261513E-010</v>
      </c>
    </row>
    <row r="452" customFormat="false" ht="15" hidden="false" customHeight="false" outlineLevel="0" collapsed="false">
      <c r="A452" s="0" t="n">
        <v>451</v>
      </c>
      <c r="B452" s="0" t="n">
        <f aca="false">POISSON('Sample size'!$C$7,A452*'Sample size'!$C$6,TRUE())</f>
        <v>1.60938308724314E-010</v>
      </c>
    </row>
    <row r="453" customFormat="false" ht="15" hidden="false" customHeight="false" outlineLevel="0" collapsed="false">
      <c r="A453" s="0" t="n">
        <v>452</v>
      </c>
      <c r="B453" s="0" t="n">
        <f aca="false">POISSON('Sample size'!$C$7,A453*'Sample size'!$C$6,TRUE())</f>
        <v>1.53089254787948E-010</v>
      </c>
    </row>
    <row r="454" customFormat="false" ht="15" hidden="false" customHeight="false" outlineLevel="0" collapsed="false">
      <c r="A454" s="0" t="n">
        <v>453</v>
      </c>
      <c r="B454" s="0" t="n">
        <f aca="false">POISSON('Sample size'!$C$7,A454*'Sample size'!$C$6,TRUE())</f>
        <v>1.45623003729182E-010</v>
      </c>
    </row>
    <row r="455" customFormat="false" ht="15" hidden="false" customHeight="false" outlineLevel="0" collapsed="false">
      <c r="A455" s="0" t="n">
        <v>454</v>
      </c>
      <c r="B455" s="0" t="n">
        <f aca="false">POISSON('Sample size'!$C$7,A455*'Sample size'!$C$6,TRUE())</f>
        <v>1.38520886031376E-010</v>
      </c>
    </row>
    <row r="456" customFormat="false" ht="15" hidden="false" customHeight="false" outlineLevel="0" collapsed="false">
      <c r="A456" s="0" t="n">
        <v>455</v>
      </c>
      <c r="B456" s="0" t="n">
        <f aca="false">POISSON('Sample size'!$C$7,A456*'Sample size'!$C$6,TRUE())</f>
        <v>1.31765142700955E-010</v>
      </c>
    </row>
    <row r="457" customFormat="false" ht="15" hidden="false" customHeight="false" outlineLevel="0" collapsed="false">
      <c r="A457" s="0" t="n">
        <v>456</v>
      </c>
      <c r="B457" s="0" t="n">
        <f aca="false">POISSON('Sample size'!$C$7,A457*'Sample size'!$C$6,TRUE())</f>
        <v>1.25338880860683E-010</v>
      </c>
    </row>
    <row r="458" customFormat="false" ht="15" hidden="false" customHeight="false" outlineLevel="0" collapsed="false">
      <c r="A458" s="0" t="n">
        <v>457</v>
      </c>
      <c r="B458" s="0" t="n">
        <f aca="false">POISSON('Sample size'!$C$7,A458*'Sample size'!$C$6,TRUE())</f>
        <v>1.19226031508671E-010</v>
      </c>
    </row>
    <row r="459" customFormat="false" ht="15" hidden="false" customHeight="false" outlineLevel="0" collapsed="false">
      <c r="A459" s="0" t="n">
        <v>458</v>
      </c>
      <c r="B459" s="0" t="n">
        <f aca="false">POISSON('Sample size'!$C$7,A459*'Sample size'!$C$6,TRUE())</f>
        <v>1.13411309337497E-010</v>
      </c>
    </row>
    <row r="460" customFormat="false" ht="15" hidden="false" customHeight="false" outlineLevel="0" collapsed="false">
      <c r="A460" s="0" t="n">
        <v>459</v>
      </c>
      <c r="B460" s="0" t="n">
        <f aca="false">POISSON('Sample size'!$C$7,A460*'Sample size'!$C$6,TRUE())</f>
        <v>1.0788017451298E-010</v>
      </c>
    </row>
    <row r="461" customFormat="false" ht="15" hidden="false" customHeight="false" outlineLevel="0" collapsed="false">
      <c r="A461" s="0" t="n">
        <v>460</v>
      </c>
      <c r="B461" s="0" t="n">
        <f aca="false">POISSON('Sample size'!$C$7,A461*'Sample size'!$C$6,TRUE())</f>
        <v>1.02618796317019E-010</v>
      </c>
    </row>
    <row r="462" customFormat="false" ht="15" hidden="false" customHeight="false" outlineLevel="0" collapsed="false">
      <c r="A462" s="0" t="n">
        <v>461</v>
      </c>
      <c r="B462" s="0" t="n">
        <f aca="false">POISSON('Sample size'!$C$7,A462*'Sample size'!$C$6,TRUE())</f>
        <v>9.76140185635938E-011</v>
      </c>
    </row>
    <row r="463" customFormat="false" ht="15" hidden="false" customHeight="false" outlineLevel="0" collapsed="false">
      <c r="A463" s="0" t="n">
        <v>462</v>
      </c>
      <c r="B463" s="0" t="n">
        <f aca="false">POISSON('Sample size'!$C$7,A463*'Sample size'!$C$6,TRUE())</f>
        <v>9.28533267014493E-011</v>
      </c>
    </row>
    <row r="464" customFormat="false" ht="15" hidden="false" customHeight="false" outlineLevel="0" collapsed="false">
      <c r="A464" s="0" t="n">
        <v>463</v>
      </c>
      <c r="B464" s="0" t="n">
        <f aca="false">POISSON('Sample size'!$C$7,A464*'Sample size'!$C$6,TRUE())</f>
        <v>8.83248165211963E-011</v>
      </c>
    </row>
    <row r="465" customFormat="false" ht="15" hidden="false" customHeight="false" outlineLevel="0" collapsed="false">
      <c r="A465" s="0" t="n">
        <v>464</v>
      </c>
      <c r="B465" s="0" t="n">
        <f aca="false">POISSON('Sample size'!$C$7,A465*'Sample size'!$C$6,TRUE())</f>
        <v>8.40171643885887E-011</v>
      </c>
    </row>
    <row r="466" customFormat="false" ht="15" hidden="false" customHeight="false" outlineLevel="0" collapsed="false">
      <c r="A466" s="0" t="n">
        <v>465</v>
      </c>
      <c r="B466" s="0" t="n">
        <f aca="false">POISSON('Sample size'!$C$7,A466*'Sample size'!$C$6,TRUE())</f>
        <v>7.99195989295393E-011</v>
      </c>
    </row>
    <row r="467" customFormat="false" ht="15" hidden="false" customHeight="false" outlineLevel="0" collapsed="false">
      <c r="A467" s="0" t="n">
        <v>466</v>
      </c>
      <c r="B467" s="0" t="n">
        <f aca="false">POISSON('Sample size'!$C$7,A467*'Sample size'!$C$6,TRUE())</f>
        <v>7.60218740960735E-011</v>
      </c>
    </row>
    <row r="468" customFormat="false" ht="15" hidden="false" customHeight="false" outlineLevel="0" collapsed="false">
      <c r="A468" s="0" t="n">
        <v>467</v>
      </c>
      <c r="B468" s="0" t="n">
        <f aca="false">POISSON('Sample size'!$C$7,A468*'Sample size'!$C$6,TRUE())</f>
        <v>7.23142435458737E-011</v>
      </c>
    </row>
    <row r="469" customFormat="false" ht="15" hidden="false" customHeight="false" outlineLevel="0" collapsed="false">
      <c r="A469" s="0" t="n">
        <v>468</v>
      </c>
      <c r="B469" s="0" t="n">
        <f aca="false">POISSON('Sample size'!$C$7,A469*'Sample size'!$C$6,TRUE())</f>
        <v>6.87874362713459E-011</v>
      </c>
    </row>
    <row r="470" customFormat="false" ht="15" hidden="false" customHeight="false" outlineLevel="0" collapsed="false">
      <c r="A470" s="0" t="n">
        <v>469</v>
      </c>
      <c r="B470" s="0" t="n">
        <f aca="false">POISSON('Sample size'!$C$7,A470*'Sample size'!$C$6,TRUE())</f>
        <v>6.54326334172718E-011</v>
      </c>
    </row>
    <row r="471" customFormat="false" ht="15" hidden="false" customHeight="false" outlineLevel="0" collapsed="false">
      <c r="A471" s="0" t="n">
        <v>470</v>
      </c>
      <c r="B471" s="0" t="n">
        <f aca="false">POISSON('Sample size'!$C$7,A471*'Sample size'!$C$6,TRUE())</f>
        <v>6.22414462290778E-011</v>
      </c>
    </row>
    <row r="472" customFormat="false" ht="15" hidden="false" customHeight="false" outlineLevel="0" collapsed="false">
      <c r="A472" s="0" t="n">
        <v>471</v>
      </c>
      <c r="B472" s="0" t="n">
        <f aca="false">POISSON('Sample size'!$C$7,A472*'Sample size'!$C$6,TRUE())</f>
        <v>5.92058950765778E-011</v>
      </c>
    </row>
    <row r="473" customFormat="false" ht="15" hidden="false" customHeight="false" outlineLevel="0" collapsed="false">
      <c r="A473" s="0" t="n">
        <v>472</v>
      </c>
      <c r="B473" s="0" t="n">
        <f aca="false">POISSON('Sample size'!$C$7,A473*'Sample size'!$C$6,TRUE())</f>
        <v>5.63183895007427E-011</v>
      </c>
    </row>
    <row r="474" customFormat="false" ht="15" hidden="false" customHeight="false" outlineLevel="0" collapsed="false">
      <c r="A474" s="0" t="n">
        <v>473</v>
      </c>
      <c r="B474" s="0" t="n">
        <f aca="false">POISSON('Sample size'!$C$7,A474*'Sample size'!$C$6,TRUE())</f>
        <v>5.35717092335985E-011</v>
      </c>
    </row>
    <row r="475" customFormat="false" ht="15" hidden="false" customHeight="false" outlineLevel="0" collapsed="false">
      <c r="A475" s="0" t="n">
        <v>474</v>
      </c>
      <c r="B475" s="0" t="n">
        <f aca="false">POISSON('Sample size'!$C$7,A475*'Sample size'!$C$6,TRUE())</f>
        <v>5.09589861437955E-011</v>
      </c>
    </row>
    <row r="476" customFormat="false" ht="15" hidden="false" customHeight="false" outlineLevel="0" collapsed="false">
      <c r="A476" s="0" t="n">
        <v>475</v>
      </c>
      <c r="B476" s="0" t="n">
        <f aca="false">POISSON('Sample size'!$C$7,A476*'Sample size'!$C$6,TRUE())</f>
        <v>4.84736870627026E-011</v>
      </c>
    </row>
    <row r="477" customFormat="false" ht="15" hidden="false" customHeight="false" outlineLevel="0" collapsed="false">
      <c r="A477" s="0" t="n">
        <v>476</v>
      </c>
      <c r="B477" s="0" t="n">
        <f aca="false">POISSON('Sample size'!$C$7,A477*'Sample size'!$C$6,TRUE())</f>
        <v>4.61095974480822E-011</v>
      </c>
    </row>
    <row r="478" customFormat="false" ht="15" hidden="false" customHeight="false" outlineLevel="0" collapsed="false">
      <c r="A478" s="0" t="n">
        <v>477</v>
      </c>
      <c r="B478" s="0" t="n">
        <f aca="false">POISSON('Sample size'!$C$7,A478*'Sample size'!$C$6,TRUE())</f>
        <v>4.38608058444988E-011</v>
      </c>
    </row>
    <row r="479" customFormat="false" ht="15" hidden="false" customHeight="false" outlineLevel="0" collapsed="false">
      <c r="A479" s="0" t="n">
        <v>478</v>
      </c>
      <c r="B479" s="0" t="n">
        <f aca="false">POISSON('Sample size'!$C$7,A479*'Sample size'!$C$6,TRUE())</f>
        <v>4.17216891016001E-011</v>
      </c>
    </row>
    <row r="480" customFormat="false" ht="15" hidden="false" customHeight="false" outlineLevel="0" collapsed="false">
      <c r="A480" s="0" t="n">
        <v>479</v>
      </c>
      <c r="B480" s="0" t="n">
        <f aca="false">POISSON('Sample size'!$C$7,A480*'Sample size'!$C$6,TRUE())</f>
        <v>3.96868983133128E-011</v>
      </c>
    </row>
    <row r="481" customFormat="false" ht="15" hidden="false" customHeight="false" outlineLevel="0" collapsed="false">
      <c r="A481" s="0" t="n">
        <v>480</v>
      </c>
      <c r="B481" s="0" t="n">
        <f aca="false">POISSON('Sample size'!$C$7,A481*'Sample size'!$C$6,TRUE())</f>
        <v>3.7751345442791E-011</v>
      </c>
    </row>
    <row r="482" customFormat="false" ht="15" hidden="false" customHeight="false" outlineLevel="0" collapsed="false">
      <c r="A482" s="0" t="n">
        <v>481</v>
      </c>
      <c r="B482" s="0" t="n">
        <f aca="false">POISSON('Sample size'!$C$7,A482*'Sample size'!$C$6,TRUE())</f>
        <v>3.59101905996737E-011</v>
      </c>
    </row>
    <row r="483" customFormat="false" ht="15" hidden="false" customHeight="false" outlineLevel="0" collapsed="false">
      <c r="A483" s="0" t="n">
        <v>482</v>
      </c>
      <c r="B483" s="0" t="n">
        <f aca="false">POISSON('Sample size'!$C$7,A483*'Sample size'!$C$6,TRUE())</f>
        <v>3.41588299378385E-011</v>
      </c>
    </row>
    <row r="484" customFormat="false" ht="15" hidden="false" customHeight="false" outlineLevel="0" collapsed="false">
      <c r="A484" s="0" t="n">
        <v>483</v>
      </c>
      <c r="B484" s="0" t="n">
        <f aca="false">POISSON('Sample size'!$C$7,A484*'Sample size'!$C$6,TRUE())</f>
        <v>3.24928841433879E-011</v>
      </c>
    </row>
    <row r="485" customFormat="false" ht="15" hidden="false" customHeight="false" outlineLevel="0" collapsed="false">
      <c r="A485" s="0" t="n">
        <v>484</v>
      </c>
      <c r="B485" s="0" t="n">
        <f aca="false">POISSON('Sample size'!$C$7,A485*'Sample size'!$C$6,TRUE())</f>
        <v>3.09081874840832E-011</v>
      </c>
    </row>
    <row r="486" customFormat="false" ht="15" hidden="false" customHeight="false" outlineLevel="0" collapsed="false">
      <c r="A486" s="0" t="n">
        <v>485</v>
      </c>
      <c r="B486" s="0" t="n">
        <f aca="false">POISSON('Sample size'!$C$7,A486*'Sample size'!$C$6,TRUE())</f>
        <v>2.94007773928447E-011</v>
      </c>
    </row>
    <row r="487" customFormat="false" ht="15" hidden="false" customHeight="false" outlineLevel="0" collapsed="false">
      <c r="A487" s="0" t="n">
        <v>486</v>
      </c>
      <c r="B487" s="0" t="n">
        <f aca="false">POISSON('Sample size'!$C$7,A487*'Sample size'!$C$6,TRUE())</f>
        <v>2.79668845592693E-011</v>
      </c>
    </row>
    <row r="488" customFormat="false" ht="15" hidden="false" customHeight="false" outlineLevel="0" collapsed="false">
      <c r="A488" s="0" t="n">
        <v>487</v>
      </c>
      <c r="B488" s="0" t="n">
        <f aca="false">POISSON('Sample size'!$C$7,A488*'Sample size'!$C$6,TRUE())</f>
        <v>2.66029235043916E-011</v>
      </c>
    </row>
    <row r="489" customFormat="false" ht="15" hidden="false" customHeight="false" outlineLevel="0" collapsed="false">
      <c r="A489" s="0" t="n">
        <v>488</v>
      </c>
      <c r="B489" s="0" t="n">
        <f aca="false">POISSON('Sample size'!$C$7,A489*'Sample size'!$C$6,TRUE())</f>
        <v>2.53054836151189E-011</v>
      </c>
    </row>
    <row r="490" customFormat="false" ht="15" hidden="false" customHeight="false" outlineLevel="0" collapsed="false">
      <c r="A490" s="0" t="n">
        <v>489</v>
      </c>
      <c r="B490" s="0" t="n">
        <f aca="false">POISSON('Sample size'!$C$7,A490*'Sample size'!$C$6,TRUE())</f>
        <v>2.40713206159218E-011</v>
      </c>
    </row>
    <row r="491" customFormat="false" ht="15" hidden="false" customHeight="false" outlineLevel="0" collapsed="false">
      <c r="A491" s="0" t="n">
        <v>490</v>
      </c>
      <c r="B491" s="0" t="n">
        <f aca="false">POISSON('Sample size'!$C$7,A491*'Sample size'!$C$6,TRUE())</f>
        <v>2.28973484564555E-011</v>
      </c>
    </row>
    <row r="492" customFormat="false" ht="15" hidden="false" customHeight="false" outlineLevel="0" collapsed="false">
      <c r="A492" s="0" t="n">
        <v>491</v>
      </c>
      <c r="B492" s="0" t="n">
        <f aca="false">POISSON('Sample size'!$C$7,A492*'Sample size'!$C$6,TRUE())</f>
        <v>2.17806315948265E-011</v>
      </c>
    </row>
    <row r="493" customFormat="false" ht="15" hidden="false" customHeight="false" outlineLevel="0" collapsed="false">
      <c r="A493" s="0" t="n">
        <v>492</v>
      </c>
      <c r="B493" s="0" t="n">
        <f aca="false">POISSON('Sample size'!$C$7,A493*'Sample size'!$C$6,TRUE())</f>
        <v>2.07183776572089E-011</v>
      </c>
    </row>
    <row r="494" customFormat="false" ht="15" hidden="false" customHeight="false" outlineLevel="0" collapsed="false">
      <c r="A494" s="0" t="n">
        <v>493</v>
      </c>
      <c r="B494" s="0" t="n">
        <f aca="false">POISSON('Sample size'!$C$7,A494*'Sample size'!$C$6,TRUE())</f>
        <v>1.97079304554552E-011</v>
      </c>
    </row>
    <row r="495" customFormat="false" ht="15" hidden="false" customHeight="false" outlineLevel="0" collapsed="false">
      <c r="A495" s="0" t="n">
        <v>494</v>
      </c>
      <c r="B495" s="0" t="n">
        <f aca="false">POISSON('Sample size'!$C$7,A495*'Sample size'!$C$6,TRUE())</f>
        <v>1.87467633452427E-011</v>
      </c>
    </row>
    <row r="496" customFormat="false" ht="15" hidden="false" customHeight="false" outlineLevel="0" collapsed="false">
      <c r="A496" s="0" t="n">
        <v>495</v>
      </c>
      <c r="B496" s="0" t="n">
        <f aca="false">POISSON('Sample size'!$C$7,A496*'Sample size'!$C$6,TRUE())</f>
        <v>1.78324729081464E-011</v>
      </c>
    </row>
    <row r="497" customFormat="false" ht="15" hidden="false" customHeight="false" outlineLevel="0" collapsed="false">
      <c r="A497" s="0" t="n">
        <v>496</v>
      </c>
      <c r="B497" s="0" t="n">
        <f aca="false">POISSON('Sample size'!$C$7,A497*'Sample size'!$C$6,TRUE())</f>
        <v>1.69627729418407E-011</v>
      </c>
    </row>
    <row r="498" customFormat="false" ht="15" hidden="false" customHeight="false" outlineLevel="0" collapsed="false">
      <c r="A498" s="0" t="n">
        <v>497</v>
      </c>
      <c r="B498" s="0" t="n">
        <f aca="false">POISSON('Sample size'!$C$7,A498*'Sample size'!$C$6,TRUE())</f>
        <v>1.61354887434034E-011</v>
      </c>
    </row>
    <row r="499" customFormat="false" ht="15" hidden="false" customHeight="false" outlineLevel="0" collapsed="false">
      <c r="A499" s="0" t="n">
        <v>498</v>
      </c>
      <c r="B499" s="0" t="n">
        <f aca="false">POISSON('Sample size'!$C$7,A499*'Sample size'!$C$6,TRUE())</f>
        <v>1.53485516714253E-011</v>
      </c>
    </row>
    <row r="500" customFormat="false" ht="15" hidden="false" customHeight="false" outlineLevel="0" collapsed="false">
      <c r="A500" s="0" t="n">
        <v>499</v>
      </c>
      <c r="B500" s="0" t="n">
        <f aca="false">POISSON('Sample size'!$C$7,A500*'Sample size'!$C$6,TRUE())</f>
        <v>1.45999939733294E-011</v>
      </c>
    </row>
    <row r="501" customFormat="false" ht="15" hidden="false" customHeight="false" outlineLevel="0" collapsed="false">
      <c r="A501" s="0" t="n">
        <v>500</v>
      </c>
      <c r="B501" s="0" t="n">
        <f aca="false">POISSON('Sample size'!$C$7,A501*'Sample size'!$C$6,TRUE())</f>
        <v>1.3887943864964E-011</v>
      </c>
    </row>
    <row r="502" customFormat="false" ht="15" hidden="false" customHeight="false" outlineLevel="0" collapsed="false">
      <c r="A502" s="0" t="n">
        <v>501</v>
      </c>
      <c r="B502" s="0" t="n">
        <f aca="false">POISSON('Sample size'!$C$7,A502*'Sample size'!$C$6,TRUE())</f>
        <v>1.32106208501679E-011</v>
      </c>
    </row>
    <row r="503" customFormat="false" ht="15" hidden="false" customHeight="false" outlineLevel="0" collapsed="false">
      <c r="A503" s="0" t="n">
        <v>502</v>
      </c>
      <c r="B503" s="0" t="n">
        <f aca="false">POISSON('Sample size'!$C$7,A503*'Sample size'!$C$6,TRUE())</f>
        <v>1.25663312686024E-011</v>
      </c>
    </row>
    <row r="504" customFormat="false" ht="15" hidden="false" customHeight="false" outlineLevel="0" collapsed="false">
      <c r="A504" s="0" t="n">
        <v>503</v>
      </c>
      <c r="B504" s="0" t="n">
        <f aca="false">POISSON('Sample size'!$C$7,A504*'Sample size'!$C$6,TRUE())</f>
        <v>1.1953464060718E-011</v>
      </c>
    </row>
    <row r="505" customFormat="false" ht="15" hidden="false" customHeight="false" outlineLevel="0" collapsed="false">
      <c r="A505" s="0" t="n">
        <v>504</v>
      </c>
      <c r="B505" s="0" t="n">
        <f aca="false">POISSON('Sample size'!$C$7,A505*'Sample size'!$C$6,TRUE())</f>
        <v>1.13704867392667E-011</v>
      </c>
    </row>
    <row r="506" customFormat="false" ht="15" hidden="false" customHeight="false" outlineLevel="0" collapsed="false">
      <c r="A506" s="0" t="n">
        <v>505</v>
      </c>
      <c r="B506" s="0" t="n">
        <f aca="false">POISSON('Sample size'!$C$7,A506*'Sample size'!$C$6,TRUE())</f>
        <v>1.08159415572857E-011</v>
      </c>
    </row>
    <row r="507" customFormat="false" ht="15" hidden="false" customHeight="false" outlineLevel="0" collapsed="false">
      <c r="A507" s="0" t="n">
        <v>506</v>
      </c>
      <c r="B507" s="0" t="n">
        <f aca="false">POISSON('Sample size'!$C$7,A507*'Sample size'!$C$6,TRUE())</f>
        <v>1.02884418629702E-011</v>
      </c>
    </row>
    <row r="508" customFormat="false" ht="15" hidden="false" customHeight="false" outlineLevel="0" collapsed="false">
      <c r="A508" s="0" t="n">
        <v>507</v>
      </c>
      <c r="B508" s="0" t="n">
        <f aca="false">POISSON('Sample size'!$C$7,A508*'Sample size'!$C$6,TRUE())</f>
        <v>9.78666863232221E-012</v>
      </c>
    </row>
    <row r="509" customFormat="false" ht="15" hidden="false" customHeight="false" outlineLevel="0" collapsed="false">
      <c r="A509" s="0" t="n">
        <v>508</v>
      </c>
      <c r="B509" s="0" t="n">
        <f aca="false">POISSON('Sample size'!$C$7,A509*'Sample size'!$C$6,TRUE())</f>
        <v>9.30936717090304E-012</v>
      </c>
    </row>
    <row r="510" customFormat="false" ht="15" hidden="false" customHeight="false" outlineLevel="0" collapsed="false">
      <c r="A510" s="0" t="n">
        <v>509</v>
      </c>
      <c r="B510" s="0" t="n">
        <f aca="false">POISSON('Sample size'!$C$7,A510*'Sample size'!$C$6,TRUE())</f>
        <v>8.85534397644393E-012</v>
      </c>
    </row>
    <row r="511" customFormat="false" ht="15" hidden="false" customHeight="false" outlineLevel="0" collapsed="false">
      <c r="A511" s="0" t="n">
        <v>510</v>
      </c>
      <c r="B511" s="0" t="n">
        <f aca="false">POISSON('Sample size'!$C$7,A511*'Sample size'!$C$6,TRUE())</f>
        <v>8.42346375446865E-012</v>
      </c>
    </row>
    <row r="512" customFormat="false" ht="15" hidden="false" customHeight="false" outlineLevel="0" collapsed="false">
      <c r="A512" s="0" t="n">
        <v>511</v>
      </c>
      <c r="B512" s="0" t="n">
        <f aca="false">POISSON('Sample size'!$C$7,A512*'Sample size'!$C$6,TRUE())</f>
        <v>8.01264657946583E-012</v>
      </c>
    </row>
    <row r="513" customFormat="false" ht="15" hidden="false" customHeight="false" outlineLevel="0" collapsed="false">
      <c r="A513" s="0" t="n">
        <v>512</v>
      </c>
      <c r="B513" s="0" t="n">
        <f aca="false">POISSON('Sample size'!$C$7,A513*'Sample size'!$C$6,TRUE())</f>
        <v>7.62186519451289E-012</v>
      </c>
    </row>
    <row r="514" customFormat="false" ht="15" hidden="false" customHeight="false" outlineLevel="0" collapsed="false">
      <c r="A514" s="0" t="n">
        <v>513</v>
      </c>
      <c r="B514" s="0" t="n">
        <f aca="false">POISSON('Sample size'!$C$7,A514*'Sample size'!$C$6,TRUE())</f>
        <v>7.25014244259851E-012</v>
      </c>
    </row>
    <row r="515" customFormat="false" ht="15" hidden="false" customHeight="false" outlineLevel="0" collapsed="false">
      <c r="A515" s="0" t="n">
        <v>514</v>
      </c>
      <c r="B515" s="0" t="n">
        <f aca="false">POISSON('Sample size'!$C$7,A515*'Sample size'!$C$6,TRUE())</f>
        <v>6.89654882322118E-012</v>
      </c>
    </row>
    <row r="516" customFormat="false" ht="15" hidden="false" customHeight="false" outlineLevel="0" collapsed="false">
      <c r="A516" s="0" t="n">
        <v>515</v>
      </c>
      <c r="B516" s="0" t="n">
        <f aca="false">POISSON('Sample size'!$C$7,A516*'Sample size'!$C$6,TRUE())</f>
        <v>6.56020016815378E-012</v>
      </c>
    </row>
    <row r="517" customFormat="false" ht="15" hidden="false" customHeight="false" outlineLevel="0" collapsed="false">
      <c r="A517" s="0" t="n">
        <v>516</v>
      </c>
      <c r="B517" s="0" t="n">
        <f aca="false">POISSON('Sample size'!$C$7,A517*'Sample size'!$C$6,TRUE())</f>
        <v>6.2402554305624E-012</v>
      </c>
    </row>
    <row r="518" customFormat="false" ht="15" hidden="false" customHeight="false" outlineLevel="0" collapsed="false">
      <c r="A518" s="0" t="n">
        <v>517</v>
      </c>
      <c r="B518" s="0" t="n">
        <f aca="false">POISSON('Sample size'!$C$7,A518*'Sample size'!$C$6,TRUE())</f>
        <v>5.93591458195132E-012</v>
      </c>
    </row>
    <row r="519" customFormat="false" ht="15" hidden="false" customHeight="false" outlineLevel="0" collapsed="false">
      <c r="A519" s="0" t="n">
        <v>518</v>
      </c>
      <c r="B519" s="0" t="n">
        <f aca="false">POISSON('Sample size'!$C$7,A519*'Sample size'!$C$6,TRUE())</f>
        <v>5.64641661167495E-012</v>
      </c>
    </row>
    <row r="520" customFormat="false" ht="15" hidden="false" customHeight="false" outlineLevel="0" collapsed="false">
      <c r="A520" s="0" t="n">
        <v>519</v>
      </c>
      <c r="B520" s="0" t="n">
        <f aca="false">POISSON('Sample size'!$C$7,A520*'Sample size'!$C$6,TRUE())</f>
        <v>5.37103762401483E-012</v>
      </c>
    </row>
    <row r="521" customFormat="false" ht="15" hidden="false" customHeight="false" outlineLevel="0" collapsed="false">
      <c r="A521" s="0" t="n">
        <v>520</v>
      </c>
      <c r="B521" s="0" t="n">
        <f aca="false">POISSON('Sample size'!$C$7,A521*'Sample size'!$C$6,TRUE())</f>
        <v>5.10908902806333E-012</v>
      </c>
    </row>
    <row r="522" customFormat="false" ht="15" hidden="false" customHeight="false" outlineLevel="0" collapsed="false">
      <c r="A522" s="0" t="n">
        <v>521</v>
      </c>
      <c r="B522" s="0" t="n">
        <f aca="false">POISSON('Sample size'!$C$7,A522*'Sample size'!$C$6,TRUE())</f>
        <v>4.85991581588759E-012</v>
      </c>
    </row>
    <row r="523" customFormat="false" ht="15" hidden="false" customHeight="false" outlineLevel="0" collapsed="false">
      <c r="A523" s="0" t="n">
        <v>522</v>
      </c>
      <c r="B523" s="0" t="n">
        <f aca="false">POISSON('Sample size'!$C$7,A523*'Sample size'!$C$6,TRUE())</f>
        <v>4.62289492466866E-012</v>
      </c>
    </row>
    <row r="524" customFormat="false" ht="15" hidden="false" customHeight="false" outlineLevel="0" collapsed="false">
      <c r="A524" s="0" t="n">
        <v>523</v>
      </c>
      <c r="B524" s="0" t="n">
        <f aca="false">POISSON('Sample size'!$C$7,A524*'Sample size'!$C$6,TRUE())</f>
        <v>4.39743367871984E-012</v>
      </c>
    </row>
    <row r="525" customFormat="false" ht="15" hidden="false" customHeight="false" outlineLevel="0" collapsed="false">
      <c r="A525" s="0" t="n">
        <v>524</v>
      </c>
      <c r="B525" s="0" t="n">
        <f aca="false">POISSON('Sample size'!$C$7,A525*'Sample size'!$C$6,TRUE())</f>
        <v>4.18296830748873E-012</v>
      </c>
    </row>
    <row r="526" customFormat="false" ht="15" hidden="false" customHeight="false" outlineLevel="0" collapsed="false">
      <c r="A526" s="0" t="n">
        <v>525</v>
      </c>
      <c r="B526" s="0" t="n">
        <f aca="false">POISSON('Sample size'!$C$7,A526*'Sample size'!$C$6,TRUE())</f>
        <v>3.97896253583724E-012</v>
      </c>
    </row>
    <row r="527" customFormat="false" ht="15" hidden="false" customHeight="false" outlineLevel="0" collapsed="false">
      <c r="A527" s="0" t="n">
        <v>526</v>
      </c>
      <c r="B527" s="0" t="n">
        <f aca="false">POISSON('Sample size'!$C$7,A527*'Sample size'!$C$6,TRUE())</f>
        <v>3.78490624307436E-012</v>
      </c>
    </row>
    <row r="528" customFormat="false" ht="15" hidden="false" customHeight="false" outlineLevel="0" collapsed="false">
      <c r="A528" s="0" t="n">
        <v>527</v>
      </c>
      <c r="B528" s="0" t="n">
        <f aca="false">POISSON('Sample size'!$C$7,A528*'Sample size'!$C$6,TRUE())</f>
        <v>3.60031418738878E-012</v>
      </c>
    </row>
    <row r="529" customFormat="false" ht="15" hidden="false" customHeight="false" outlineLevel="0" collapsed="false">
      <c r="A529" s="0" t="n">
        <v>528</v>
      </c>
      <c r="B529" s="0" t="n">
        <f aca="false">POISSON('Sample size'!$C$7,A529*'Sample size'!$C$6,TRUE())</f>
        <v>3.42472479249158E-012</v>
      </c>
    </row>
    <row r="530" customFormat="false" ht="15" hidden="false" customHeight="false" outlineLevel="0" collapsed="false">
      <c r="A530" s="0" t="n">
        <v>529</v>
      </c>
      <c r="B530" s="0" t="n">
        <f aca="false">POISSON('Sample size'!$C$7,A530*'Sample size'!$C$6,TRUE())</f>
        <v>3.25769899343509E-012</v>
      </c>
    </row>
    <row r="531" customFormat="false" ht="15" hidden="false" customHeight="false" outlineLevel="0" collapsed="false">
      <c r="A531" s="0" t="n">
        <v>530</v>
      </c>
      <c r="B531" s="0" t="n">
        <f aca="false">POISSON('Sample size'!$C$7,A531*'Sample size'!$C$6,TRUE())</f>
        <v>3.09881913872183E-012</v>
      </c>
    </row>
    <row r="532" customFormat="false" ht="15" hidden="false" customHeight="false" outlineLevel="0" collapsed="false">
      <c r="A532" s="0" t="n">
        <v>531</v>
      </c>
      <c r="B532" s="0" t="n">
        <f aca="false">POISSON('Sample size'!$C$7,A532*'Sample size'!$C$6,TRUE())</f>
        <v>2.94768794595816E-012</v>
      </c>
    </row>
    <row r="533" customFormat="false" ht="15" hidden="false" customHeight="false" outlineLevel="0" collapsed="false">
      <c r="A533" s="0" t="n">
        <v>532</v>
      </c>
      <c r="B533" s="0" t="n">
        <f aca="false">POISSON('Sample size'!$C$7,A533*'Sample size'!$C$6,TRUE())</f>
        <v>2.80392750844147E-012</v>
      </c>
    </row>
    <row r="534" customFormat="false" ht="15" hidden="false" customHeight="false" outlineLevel="0" collapsed="false">
      <c r="A534" s="0" t="n">
        <v>533</v>
      </c>
      <c r="B534" s="0" t="n">
        <f aca="false">POISSON('Sample size'!$C$7,A534*'Sample size'!$C$6,TRUE())</f>
        <v>2.6671783501965E-012</v>
      </c>
    </row>
    <row r="535" customFormat="false" ht="15" hidden="false" customHeight="false" outlineLevel="0" collapsed="false">
      <c r="A535" s="0" t="n">
        <v>534</v>
      </c>
      <c r="B535" s="0" t="n">
        <f aca="false">POISSON('Sample size'!$C$7,A535*'Sample size'!$C$6,TRUE())</f>
        <v>2.53709852709818E-012</v>
      </c>
    </row>
    <row r="536" customFormat="false" ht="15" hidden="false" customHeight="false" outlineLevel="0" collapsed="false">
      <c r="A536" s="0" t="n">
        <v>535</v>
      </c>
      <c r="B536" s="0" t="n">
        <f aca="false">POISSON('Sample size'!$C$7,A536*'Sample size'!$C$6,TRUE())</f>
        <v>2.41336277183321E-012</v>
      </c>
    </row>
    <row r="537" customFormat="false" ht="15" hidden="false" customHeight="false" outlineLevel="0" collapsed="false">
      <c r="A537" s="0" t="n">
        <v>536</v>
      </c>
      <c r="B537" s="0" t="n">
        <f aca="false">POISSON('Sample size'!$C$7,A537*'Sample size'!$C$6,TRUE())</f>
        <v>2.29566168056235E-012</v>
      </c>
    </row>
    <row r="538" customFormat="false" ht="15" hidden="false" customHeight="false" outlineLevel="0" collapsed="false">
      <c r="A538" s="0" t="n">
        <v>537</v>
      </c>
      <c r="B538" s="0" t="n">
        <f aca="false">POISSON('Sample size'!$C$7,A538*'Sample size'!$C$6,TRUE())</f>
        <v>2.18370093924967E-012</v>
      </c>
    </row>
    <row r="539" customFormat="false" ht="15" hidden="false" customHeight="false" outlineLevel="0" collapsed="false">
      <c r="A539" s="0" t="n">
        <v>538</v>
      </c>
      <c r="B539" s="0" t="n">
        <f aca="false">POISSON('Sample size'!$C$7,A539*'Sample size'!$C$6,TRUE())</f>
        <v>2.07720058772413E-012</v>
      </c>
    </row>
    <row r="540" customFormat="false" ht="15" hidden="false" customHeight="false" outlineLevel="0" collapsed="false">
      <c r="A540" s="0" t="n">
        <v>539</v>
      </c>
      <c r="B540" s="0" t="n">
        <f aca="false">POISSON('Sample size'!$C$7,A540*'Sample size'!$C$6,TRUE())</f>
        <v>1.97589431963337E-012</v>
      </c>
    </row>
    <row r="541" customFormat="false" ht="15" hidden="false" customHeight="false" outlineLevel="0" collapsed="false">
      <c r="A541" s="0" t="n">
        <v>540</v>
      </c>
      <c r="B541" s="0" t="n">
        <f aca="false">POISSON('Sample size'!$C$7,A541*'Sample size'!$C$6,TRUE())</f>
        <v>1.87952881653908E-012</v>
      </c>
    </row>
    <row r="542" customFormat="false" ht="15" hidden="false" customHeight="false" outlineLevel="0" collapsed="false">
      <c r="A542" s="0" t="n">
        <v>541</v>
      </c>
      <c r="B542" s="0" t="n">
        <f aca="false">POISSON('Sample size'!$C$7,A542*'Sample size'!$C$6,TRUE())</f>
        <v>1.78786311448898E-012</v>
      </c>
    </row>
    <row r="543" customFormat="false" ht="15" hidden="false" customHeight="false" outlineLevel="0" collapsed="false">
      <c r="A543" s="0" t="n">
        <v>542</v>
      </c>
      <c r="B543" s="0" t="n">
        <f aca="false">POISSON('Sample size'!$C$7,A543*'Sample size'!$C$6,TRUE())</f>
        <v>1.7006680014814E-012</v>
      </c>
    </row>
    <row r="544" customFormat="false" ht="15" hidden="false" customHeight="false" outlineLevel="0" collapsed="false">
      <c r="A544" s="0" t="n">
        <v>543</v>
      </c>
      <c r="B544" s="0" t="n">
        <f aca="false">POISSON('Sample size'!$C$7,A544*'Sample size'!$C$6,TRUE())</f>
        <v>1.61772544431593E-012</v>
      </c>
    </row>
    <row r="545" customFormat="false" ht="15" hidden="false" customHeight="false" outlineLevel="0" collapsed="false">
      <c r="A545" s="0" t="n">
        <v>544</v>
      </c>
      <c r="B545" s="0" t="n">
        <f aca="false">POISSON('Sample size'!$C$7,A545*'Sample size'!$C$6,TRUE())</f>
        <v>1.53882804339681E-012</v>
      </c>
    </row>
    <row r="546" customFormat="false" ht="15" hidden="false" customHeight="false" outlineLevel="0" collapsed="false">
      <c r="A546" s="0" t="n">
        <v>545</v>
      </c>
      <c r="B546" s="0" t="n">
        <f aca="false">POISSON('Sample size'!$C$7,A546*'Sample size'!$C$6,TRUE())</f>
        <v>1.46377851412591E-012</v>
      </c>
    </row>
    <row r="547" customFormat="false" ht="15" hidden="false" customHeight="false" outlineLevel="0" collapsed="false">
      <c r="A547" s="0" t="n">
        <v>546</v>
      </c>
      <c r="B547" s="0" t="n">
        <f aca="false">POISSON('Sample size'!$C$7,A547*'Sample size'!$C$6,TRUE())</f>
        <v>1.3923891935885E-012</v>
      </c>
    </row>
    <row r="548" customFormat="false" ht="15" hidden="false" customHeight="false" outlineLevel="0" collapsed="false">
      <c r="A548" s="0" t="n">
        <v>547</v>
      </c>
      <c r="B548" s="0" t="n">
        <f aca="false">POISSON('Sample size'!$C$7,A548*'Sample size'!$C$6,TRUE())</f>
        <v>1.3244815712982E-012</v>
      </c>
    </row>
    <row r="549" customFormat="false" ht="15" hidden="false" customHeight="false" outlineLevel="0" collapsed="false">
      <c r="A549" s="0" t="n">
        <v>548</v>
      </c>
      <c r="B549" s="0" t="n">
        <f aca="false">POISSON('Sample size'!$C$7,A549*'Sample size'!$C$6,TRUE())</f>
        <v>1.25988584282779E-012</v>
      </c>
    </row>
    <row r="550" customFormat="false" ht="15" hidden="false" customHeight="false" outlineLevel="0" collapsed="false">
      <c r="A550" s="0" t="n">
        <v>549</v>
      </c>
      <c r="B550" s="0" t="n">
        <f aca="false">POISSON('Sample size'!$C$7,A550*'Sample size'!$C$6,TRUE())</f>
        <v>1.19844048520967E-012</v>
      </c>
    </row>
    <row r="551" customFormat="false" ht="15" hidden="false" customHeight="false" outlineLevel="0" collapsed="false">
      <c r="A551" s="0" t="n">
        <v>550</v>
      </c>
      <c r="B551" s="0" t="n">
        <f aca="false">POISSON('Sample size'!$C$7,A551*'Sample size'!$C$6,TRUE())</f>
        <v>1.13999185304436E-012</v>
      </c>
    </row>
    <row r="552" customFormat="false" ht="15" hidden="false" customHeight="false" outlineLevel="0" collapsed="false">
      <c r="A552" s="0" t="n">
        <v>551</v>
      </c>
      <c r="B552" s="0" t="n">
        <f aca="false">POISSON('Sample size'!$C$7,A552*'Sample size'!$C$6,TRUE())</f>
        <v>1.08439379430688E-012</v>
      </c>
    </row>
    <row r="553" customFormat="false" ht="15" hidden="false" customHeight="false" outlineLevel="0" collapsed="false">
      <c r="A553" s="0" t="n">
        <v>552</v>
      </c>
      <c r="B553" s="0" t="n">
        <f aca="false">POISSON('Sample size'!$C$7,A553*'Sample size'!$C$6,TRUE())</f>
        <v>1.03150728489068E-012</v>
      </c>
    </row>
    <row r="554" customFormat="false" ht="15" hidden="false" customHeight="false" outlineLevel="0" collapsed="false">
      <c r="A554" s="0" t="n">
        <v>553</v>
      </c>
      <c r="B554" s="0" t="n">
        <f aca="false">POISSON('Sample size'!$C$7,A554*'Sample size'!$C$6,TRUE())</f>
        <v>9.81200080974857E-013</v>
      </c>
    </row>
    <row r="555" customFormat="false" ht="15" hidden="false" customHeight="false" outlineLevel="0" collapsed="false">
      <c r="A555" s="0" t="n">
        <v>554</v>
      </c>
      <c r="B555" s="0" t="n">
        <f aca="false">POISSON('Sample size'!$C$7,A555*'Sample size'!$C$6,TRUE())</f>
        <v>9.33346388345767E-013</v>
      </c>
    </row>
    <row r="556" customFormat="false" ht="15" hidden="false" customHeight="false" outlineLevel="0" collapsed="false">
      <c r="A556" s="0" t="n">
        <v>555</v>
      </c>
      <c r="B556" s="0" t="n">
        <f aca="false">POISSON('Sample size'!$C$7,A556*'Sample size'!$C$6,TRUE())</f>
        <v>8.87826547845966E-013</v>
      </c>
    </row>
    <row r="557" customFormat="false" ht="15" hidden="false" customHeight="false" outlineLevel="0" collapsed="false">
      <c r="A557" s="0" t="n">
        <v>556</v>
      </c>
      <c r="B557" s="0" t="n">
        <f aca="false">POISSON('Sample size'!$C$7,A557*'Sample size'!$C$6,TRUE())</f>
        <v>8.44526736163973E-013</v>
      </c>
    </row>
    <row r="558" customFormat="false" ht="15" hidden="false" customHeight="false" outlineLevel="0" collapsed="false">
      <c r="A558" s="0" t="n">
        <v>557</v>
      </c>
      <c r="B558" s="0" t="n">
        <f aca="false">POISSON('Sample size'!$C$7,A558*'Sample size'!$C$6,TRUE())</f>
        <v>8.03338681216722E-013</v>
      </c>
    </row>
    <row r="559" customFormat="false" ht="15" hidden="false" customHeight="false" outlineLevel="0" collapsed="false">
      <c r="A559" s="0" t="n">
        <v>558</v>
      </c>
      <c r="B559" s="0" t="n">
        <f aca="false">POISSON('Sample size'!$C$7,A559*'Sample size'!$C$6,TRUE())</f>
        <v>7.64159391412944E-013</v>
      </c>
    </row>
    <row r="560" customFormat="false" ht="15" hidden="false" customHeight="false" outlineLevel="0" collapsed="false">
      <c r="A560" s="0" t="n">
        <v>559</v>
      </c>
      <c r="B560" s="0" t="n">
        <f aca="false">POISSON('Sample size'!$C$7,A560*'Sample size'!$C$6,TRUE())</f>
        <v>7.26890898120551E-013</v>
      </c>
    </row>
    <row r="561" customFormat="false" ht="15" hidden="false" customHeight="false" outlineLevel="0" collapsed="false">
      <c r="A561" s="0" t="n">
        <v>560</v>
      </c>
      <c r="B561" s="0" t="n">
        <f aca="false">POISSON('Sample size'!$C$7,A561*'Sample size'!$C$6,TRUE())</f>
        <v>6.9144001069402E-013</v>
      </c>
    </row>
    <row r="562" customFormat="false" ht="15" hidden="false" customHeight="false" outlineLevel="0" collapsed="false">
      <c r="A562" s="0" t="n">
        <v>561</v>
      </c>
      <c r="B562" s="0" t="n">
        <f aca="false">POISSON('Sample size'!$C$7,A562*'Sample size'!$C$6,TRUE())</f>
        <v>6.5771808344924E-013</v>
      </c>
    </row>
    <row r="563" customFormat="false" ht="15" hidden="false" customHeight="false" outlineLevel="0" collapsed="false">
      <c r="A563" s="0" t="n">
        <v>562</v>
      </c>
      <c r="B563" s="0" t="n">
        <f aca="false">POISSON('Sample size'!$C$7,A563*'Sample size'!$C$6,TRUE())</f>
        <v>6.25640794003133E-013</v>
      </c>
    </row>
    <row r="564" customFormat="false" ht="15" hidden="false" customHeight="false" outlineLevel="0" collapsed="false">
      <c r="A564" s="0" t="n">
        <v>563</v>
      </c>
      <c r="B564" s="0" t="n">
        <f aca="false">POISSON('Sample size'!$C$7,A564*'Sample size'!$C$6,TRUE())</f>
        <v>5.95127932423769E-013</v>
      </c>
    </row>
    <row r="565" customFormat="false" ht="15" hidden="false" customHeight="false" outlineLevel="0" collapsed="false">
      <c r="A565" s="0" t="n">
        <v>564</v>
      </c>
      <c r="B565" s="0" t="n">
        <f aca="false">POISSON('Sample size'!$C$7,A565*'Sample size'!$C$6,TRUE())</f>
        <v>5.66103200663762E-013</v>
      </c>
    </row>
    <row r="566" customFormat="false" ht="15" hidden="false" customHeight="false" outlineLevel="0" collapsed="false">
      <c r="A566" s="0" t="n">
        <v>565</v>
      </c>
      <c r="B566" s="0" t="n">
        <f aca="false">POISSON('Sample size'!$C$7,A566*'Sample size'!$C$6,TRUE())</f>
        <v>5.38494021775404E-013</v>
      </c>
    </row>
    <row r="567" customFormat="false" ht="15" hidden="false" customHeight="false" outlineLevel="0" collapsed="false">
      <c r="A567" s="0" t="n">
        <v>566</v>
      </c>
      <c r="B567" s="0" t="n">
        <f aca="false">POISSON('Sample size'!$C$7,A567*'Sample size'!$C$6,TRUE())</f>
        <v>5.12231358430492E-013</v>
      </c>
    </row>
    <row r="568" customFormat="false" ht="15" hidden="false" customHeight="false" outlineLevel="0" collapsed="false">
      <c r="A568" s="0" t="n">
        <v>567</v>
      </c>
      <c r="B568" s="0" t="n">
        <f aca="false">POISSON('Sample size'!$C$7,A568*'Sample size'!$C$6,TRUE())</f>
        <v>4.87249540291055E-013</v>
      </c>
    </row>
    <row r="569" customFormat="false" ht="15" hidden="false" customHeight="false" outlineLevel="0" collapsed="false">
      <c r="A569" s="0" t="n">
        <v>568</v>
      </c>
      <c r="B569" s="0" t="n">
        <f aca="false">POISSON('Sample size'!$C$7,A569*'Sample size'!$C$6,TRUE())</f>
        <v>4.63486099799298E-013</v>
      </c>
    </row>
    <row r="570" customFormat="false" ht="15" hidden="false" customHeight="false" outlineLevel="0" collapsed="false">
      <c r="A570" s="0" t="n">
        <v>569</v>
      </c>
      <c r="B570" s="0" t="n">
        <f aca="false">POISSON('Sample size'!$C$7,A570*'Sample size'!$C$6,TRUE())</f>
        <v>4.40881615976166E-013</v>
      </c>
    </row>
    <row r="571" customFormat="false" ht="15" hidden="false" customHeight="false" outlineLevel="0" collapsed="false">
      <c r="A571" s="0" t="n">
        <v>570</v>
      </c>
      <c r="B571" s="0" t="n">
        <f aca="false">POISSON('Sample size'!$C$7,A571*'Sample size'!$C$6,TRUE())</f>
        <v>4.19379565837954E-013</v>
      </c>
    </row>
    <row r="572" customFormat="false" ht="15" hidden="false" customHeight="false" outlineLevel="0" collapsed="false">
      <c r="A572" s="0" t="n">
        <v>571</v>
      </c>
      <c r="B572" s="0" t="n">
        <f aca="false">POISSON('Sample size'!$C$7,A572*'Sample size'!$C$6,TRUE())</f>
        <v>3.98926183059396E-013</v>
      </c>
    </row>
    <row r="573" customFormat="false" ht="15" hidden="false" customHeight="false" outlineLevel="0" collapsed="false">
      <c r="A573" s="0" t="n">
        <v>572</v>
      </c>
      <c r="B573" s="0" t="n">
        <f aca="false">POISSON('Sample size'!$C$7,A573*'Sample size'!$C$6,TRUE())</f>
        <v>3.79470323529856E-013</v>
      </c>
    </row>
    <row r="574" customFormat="false" ht="15" hidden="false" customHeight="false" outlineLevel="0" collapsed="false">
      <c r="A574" s="0" t="n">
        <v>573</v>
      </c>
      <c r="B574" s="0" t="n">
        <f aca="false">POISSON('Sample size'!$C$7,A574*'Sample size'!$C$6,TRUE())</f>
        <v>3.60963337466404E-013</v>
      </c>
    </row>
    <row r="575" customFormat="false" ht="15" hidden="false" customHeight="false" outlineLevel="0" collapsed="false">
      <c r="A575" s="0" t="n">
        <v>574</v>
      </c>
      <c r="B575" s="0" t="n">
        <f aca="false">POISSON('Sample size'!$C$7,A575*'Sample size'!$C$6,TRUE())</f>
        <v>3.43358947764025E-013</v>
      </c>
    </row>
    <row r="576" customFormat="false" ht="15" hidden="false" customHeight="false" outlineLevel="0" collapsed="false">
      <c r="A576" s="0" t="n">
        <v>575</v>
      </c>
      <c r="B576" s="0" t="n">
        <f aca="false">POISSON('Sample size'!$C$7,A576*'Sample size'!$C$6,TRUE())</f>
        <v>3.26613134278745E-013</v>
      </c>
    </row>
    <row r="577" customFormat="false" ht="15" hidden="false" customHeight="false" outlineLevel="0" collapsed="false">
      <c r="A577" s="0" t="n">
        <v>576</v>
      </c>
      <c r="B577" s="0" t="n">
        <f aca="false">POISSON('Sample size'!$C$7,A577*'Sample size'!$C$6,TRUE())</f>
        <v>3.10684023754345E-013</v>
      </c>
    </row>
    <row r="578" customFormat="false" ht="15" hidden="false" customHeight="false" outlineLevel="0" collapsed="false">
      <c r="A578" s="0" t="n">
        <v>577</v>
      </c>
      <c r="B578" s="0" t="n">
        <f aca="false">POISSON('Sample size'!$C$7,A578*'Sample size'!$C$6,TRUE())</f>
        <v>2.95531785117411E-013</v>
      </c>
    </row>
    <row r="579" customFormat="false" ht="15" hidden="false" customHeight="false" outlineLevel="0" collapsed="false">
      <c r="A579" s="0" t="n">
        <v>578</v>
      </c>
      <c r="B579" s="0" t="n">
        <f aca="false">POISSON('Sample size'!$C$7,A579*'Sample size'!$C$6,TRUE())</f>
        <v>2.81118529878903E-013</v>
      </c>
    </row>
    <row r="580" customFormat="false" ht="15" hidden="false" customHeight="false" outlineLevel="0" collapsed="false">
      <c r="A580" s="0" t="n">
        <v>579</v>
      </c>
      <c r="B580" s="0" t="n">
        <f aca="false">POISSON('Sample size'!$C$7,A580*'Sample size'!$C$6,TRUE())</f>
        <v>2.67408217393196E-013</v>
      </c>
    </row>
    <row r="581" customFormat="false" ht="15" hidden="false" customHeight="false" outlineLevel="0" collapsed="false">
      <c r="A581" s="0" t="n">
        <v>580</v>
      </c>
      <c r="B581" s="0" t="n">
        <f aca="false">POISSON('Sample size'!$C$7,A581*'Sample size'!$C$6,TRUE())</f>
        <v>2.54366564737692E-013</v>
      </c>
    </row>
    <row r="582" customFormat="false" ht="15" hidden="false" customHeight="false" outlineLevel="0" collapsed="false">
      <c r="A582" s="0" t="n">
        <v>581</v>
      </c>
      <c r="B582" s="0" t="n">
        <f aca="false">POISSON('Sample size'!$C$7,A582*'Sample size'!$C$6,TRUE())</f>
        <v>2.41960960987659E-013</v>
      </c>
    </row>
    <row r="583" customFormat="false" ht="15" hidden="false" customHeight="false" outlineLevel="0" collapsed="false">
      <c r="A583" s="0" t="n">
        <v>582</v>
      </c>
      <c r="B583" s="0" t="n">
        <f aca="false">POISSON('Sample size'!$C$7,A583*'Sample size'!$C$6,TRUE())</f>
        <v>2.3016038567193E-013</v>
      </c>
    </row>
    <row r="584" customFormat="false" ht="15" hidden="false" customHeight="false" outlineLevel="0" collapsed="false">
      <c r="A584" s="0" t="n">
        <v>583</v>
      </c>
      <c r="B584" s="0" t="n">
        <f aca="false">POISSON('Sample size'!$C$7,A584*'Sample size'!$C$6,TRUE())</f>
        <v>2.18935331205572E-013</v>
      </c>
    </row>
    <row r="585" customFormat="false" ht="15" hidden="false" customHeight="false" outlineLevel="0" collapsed="false">
      <c r="A585" s="0" t="n">
        <v>584</v>
      </c>
      <c r="B585" s="0" t="n">
        <f aca="false">POISSON('Sample size'!$C$7,A585*'Sample size'!$C$6,TRUE())</f>
        <v>2.08257729105549E-013</v>
      </c>
    </row>
    <row r="586" customFormat="false" ht="15" hidden="false" customHeight="false" outlineLevel="0" collapsed="false">
      <c r="A586" s="0" t="n">
        <v>585</v>
      </c>
      <c r="B586" s="0" t="n">
        <f aca="false">POISSON('Sample size'!$C$7,A586*'Sample size'!$C$6,TRUE())</f>
        <v>1.98100879804898E-013</v>
      </c>
    </row>
    <row r="587" customFormat="false" ht="15" hidden="false" customHeight="false" outlineLevel="0" collapsed="false">
      <c r="A587" s="0" t="n">
        <v>586</v>
      </c>
      <c r="B587" s="0" t="n">
        <f aca="false">POISSON('Sample size'!$C$7,A587*'Sample size'!$C$6,TRUE())</f>
        <v>1.88439385889898E-013</v>
      </c>
    </row>
    <row r="588" customFormat="false" ht="15" hidden="false" customHeight="false" outlineLevel="0" collapsed="false">
      <c r="A588" s="0" t="n">
        <v>587</v>
      </c>
      <c r="B588" s="0" t="n">
        <f aca="false">POISSON('Sample size'!$C$7,A588*'Sample size'!$C$6,TRUE())</f>
        <v>1.79249088593316E-013</v>
      </c>
    </row>
    <row r="589" customFormat="false" ht="15" hidden="false" customHeight="false" outlineLevel="0" collapsed="false">
      <c r="A589" s="0" t="n">
        <v>588</v>
      </c>
      <c r="B589" s="0" t="n">
        <f aca="false">POISSON('Sample size'!$C$7,A589*'Sample size'!$C$6,TRUE())</f>
        <v>1.70507007384897E-013</v>
      </c>
    </row>
    <row r="590" customFormat="false" ht="15" hidden="false" customHeight="false" outlineLevel="0" collapsed="false">
      <c r="A590" s="0" t="n">
        <v>589</v>
      </c>
      <c r="B590" s="0" t="n">
        <f aca="false">POISSON('Sample size'!$C$7,A590*'Sample size'!$C$6,TRUE())</f>
        <v>1.62191282508074E-013</v>
      </c>
    </row>
    <row r="591" customFormat="false" ht="15" hidden="false" customHeight="false" outlineLevel="0" collapsed="false">
      <c r="A591" s="0" t="n">
        <v>590</v>
      </c>
      <c r="B591" s="0" t="n">
        <f aca="false">POISSON('Sample size'!$C$7,A591*'Sample size'!$C$6,TRUE())</f>
        <v>1.54281120319189E-013</v>
      </c>
    </row>
    <row r="592" customFormat="false" ht="15" hidden="false" customHeight="false" outlineLevel="0" collapsed="false">
      <c r="A592" s="0" t="n">
        <v>591</v>
      </c>
      <c r="B592" s="0" t="n">
        <f aca="false">POISSON('Sample size'!$C$7,A592*'Sample size'!$C$6,TRUE())</f>
        <v>1.46756741292547E-013</v>
      </c>
    </row>
    <row r="593" customFormat="false" ht="15" hidden="false" customHeight="false" outlineLevel="0" collapsed="false">
      <c r="A593" s="0" t="n">
        <v>592</v>
      </c>
      <c r="B593" s="0" t="n">
        <f aca="false">POISSON('Sample size'!$C$7,A593*'Sample size'!$C$6,TRUE())</f>
        <v>1.3959933056131E-013</v>
      </c>
    </row>
    <row r="594" customFormat="false" ht="15" hidden="false" customHeight="false" outlineLevel="0" collapsed="false">
      <c r="A594" s="0" t="n">
        <v>593</v>
      </c>
      <c r="B594" s="0" t="n">
        <f aca="false">POISSON('Sample size'!$C$7,A594*'Sample size'!$C$6,TRUE())</f>
        <v>1.3279099087052E-013</v>
      </c>
    </row>
    <row r="595" customFormat="false" ht="15" hidden="false" customHeight="false" outlineLevel="0" collapsed="false">
      <c r="A595" s="0" t="n">
        <v>594</v>
      </c>
      <c r="B595" s="0" t="n">
        <f aca="false">POISSON('Sample size'!$C$7,A595*'Sample size'!$C$6,TRUE())</f>
        <v>1.26314697824644E-013</v>
      </c>
    </row>
    <row r="596" customFormat="false" ht="15" hidden="false" customHeight="false" outlineLevel="0" collapsed="false">
      <c r="A596" s="0" t="n">
        <v>595</v>
      </c>
      <c r="B596" s="0" t="n">
        <f aca="false">POISSON('Sample size'!$C$7,A596*'Sample size'!$C$6,TRUE())</f>
        <v>1.20154257317718E-013</v>
      </c>
    </row>
    <row r="597" customFormat="false" ht="15" hidden="false" customHeight="false" outlineLevel="0" collapsed="false">
      <c r="A597" s="0" t="n">
        <v>596</v>
      </c>
      <c r="B597" s="0" t="n">
        <f aca="false">POISSON('Sample size'!$C$7,A597*'Sample size'!$C$6,TRUE())</f>
        <v>1.14294265039643E-013</v>
      </c>
    </row>
    <row r="598" customFormat="false" ht="15" hidden="false" customHeight="false" outlineLevel="0" collapsed="false">
      <c r="A598" s="0" t="n">
        <v>597</v>
      </c>
      <c r="B598" s="0" t="n">
        <f aca="false">POISSON('Sample size'!$C$7,A598*'Sample size'!$C$6,TRUE())</f>
        <v>1.08720067957392E-013</v>
      </c>
    </row>
    <row r="599" customFormat="false" ht="15" hidden="false" customHeight="false" outlineLevel="0" collapsed="false">
      <c r="A599" s="0" t="n">
        <v>598</v>
      </c>
      <c r="B599" s="0" t="n">
        <f aca="false">POISSON('Sample size'!$C$7,A599*'Sample size'!$C$6,TRUE())</f>
        <v>1.03417727674788E-013</v>
      </c>
    </row>
    <row r="600" customFormat="false" ht="15" hidden="false" customHeight="false" outlineLevel="0" collapsed="false">
      <c r="A600" s="0" t="n">
        <v>599</v>
      </c>
      <c r="B600" s="0" t="n">
        <f aca="false">POISSON('Sample size'!$C$7,A600*'Sample size'!$C$6,TRUE())</f>
        <v>9.83739855792605E-014</v>
      </c>
    </row>
    <row r="601" customFormat="false" ht="15" hidden="false" customHeight="false" outlineLevel="0" collapsed="false">
      <c r="A601" s="0" t="n">
        <v>600</v>
      </c>
      <c r="B601" s="0" t="n">
        <f aca="false">POISSON('Sample size'!$C$7,A601*'Sample size'!$C$6,TRUE())</f>
        <v>9.35762296884018E-014</v>
      </c>
    </row>
    <row r="602" customFormat="false" ht="15" hidden="false" customHeight="false" outlineLevel="0" collapsed="false">
      <c r="A602" s="0" t="n">
        <v>601</v>
      </c>
      <c r="B602" s="0" t="n">
        <f aca="false">POISSON('Sample size'!$C$7,A602*'Sample size'!$C$6,TRUE())</f>
        <v>8.9012463113445E-014</v>
      </c>
    </row>
    <row r="603" customFormat="false" ht="15" hidden="false" customHeight="false" outlineLevel="0" collapsed="false">
      <c r="A603" s="0" t="n">
        <v>602</v>
      </c>
      <c r="B603" s="0" t="n">
        <f aca="false">POISSON('Sample size'!$C$7,A603*'Sample size'!$C$6,TRUE())</f>
        <v>8.46712740607932E-014</v>
      </c>
    </row>
    <row r="604" customFormat="false" ht="15" hidden="false" customHeight="false" outlineLevel="0" collapsed="false">
      <c r="A604" s="0" t="n">
        <v>603</v>
      </c>
      <c r="B604" s="0" t="n">
        <f aca="false">POISSON('Sample size'!$C$7,A604*'Sample size'!$C$6,TRUE())</f>
        <v>8.05418072965905E-014</v>
      </c>
    </row>
    <row r="605" customFormat="false" ht="15" hidden="false" customHeight="false" outlineLevel="0" collapsed="false">
      <c r="A605" s="0" t="n">
        <v>604</v>
      </c>
      <c r="B605" s="0" t="n">
        <f aca="false">POISSON('Sample size'!$C$7,A605*'Sample size'!$C$6,TRUE())</f>
        <v>7.66137370029832E-014</v>
      </c>
    </row>
    <row r="606" customFormat="false" ht="15" hidden="false" customHeight="false" outlineLevel="0" collapsed="false">
      <c r="A606" s="0" t="n">
        <v>605</v>
      </c>
      <c r="B606" s="0" t="n">
        <f aca="false">POISSON('Sample size'!$C$7,A606*'Sample size'!$C$6,TRUE())</f>
        <v>7.28772409581969E-014</v>
      </c>
    </row>
    <row r="607" customFormat="false" ht="15" hidden="false" customHeight="false" outlineLevel="0" collapsed="false">
      <c r="A607" s="0" t="n">
        <v>606</v>
      </c>
      <c r="B607" s="0" t="n">
        <f aca="false">POISSON('Sample size'!$C$7,A607*'Sample size'!$C$6,TRUE())</f>
        <v>6.93229759758655E-014</v>
      </c>
    </row>
    <row r="608" customFormat="false" ht="15" hidden="false" customHeight="false" outlineLevel="0" collapsed="false">
      <c r="A608" s="0" t="n">
        <v>607</v>
      </c>
      <c r="B608" s="0" t="n">
        <f aca="false">POISSON('Sample size'!$C$7,A608*'Sample size'!$C$6,TRUE())</f>
        <v>6.59420545421993E-014</v>
      </c>
    </row>
    <row r="609" customFormat="false" ht="15" hidden="false" customHeight="false" outlineLevel="0" collapsed="false">
      <c r="A609" s="0" t="n">
        <v>608</v>
      </c>
      <c r="B609" s="0" t="n">
        <f aca="false">POISSON('Sample size'!$C$7,A609*'Sample size'!$C$6,TRUE())</f>
        <v>6.27260225925709E-014</v>
      </c>
    </row>
    <row r="610" customFormat="false" ht="15" hidden="false" customHeight="false" outlineLevel="0" collapsed="false">
      <c r="A610" s="0" t="n">
        <v>609</v>
      </c>
      <c r="B610" s="0" t="n">
        <f aca="false">POISSON('Sample size'!$C$7,A610*'Sample size'!$C$6,TRUE())</f>
        <v>5.96668383719499E-014</v>
      </c>
    </row>
    <row r="611" customFormat="false" ht="15" hidden="false" customHeight="false" outlineLevel="0" collapsed="false">
      <c r="A611" s="0" t="n">
        <v>610</v>
      </c>
      <c r="B611" s="0" t="n">
        <f aca="false">POISSON('Sample size'!$C$7,A611*'Sample size'!$C$6,TRUE())</f>
        <v>5.67568523263272E-014</v>
      </c>
    </row>
    <row r="612" customFormat="false" ht="15" hidden="false" customHeight="false" outlineLevel="0" collapsed="false">
      <c r="A612" s="0" t="n">
        <v>611</v>
      </c>
      <c r="B612" s="0" t="n">
        <f aca="false">POISSON('Sample size'!$C$7,A612*'Sample size'!$C$6,TRUE())</f>
        <v>5.39887879748442E-014</v>
      </c>
    </row>
    <row r="613" customFormat="false" ht="15" hidden="false" customHeight="false" outlineLevel="0" collapsed="false">
      <c r="A613" s="0" t="n">
        <v>612</v>
      </c>
      <c r="B613" s="0" t="n">
        <f aca="false">POISSON('Sample size'!$C$7,A613*'Sample size'!$C$6,TRUE())</f>
        <v>5.13557237148021E-014</v>
      </c>
    </row>
    <row r="614" customFormat="false" ht="15" hidden="false" customHeight="false" outlineLevel="0" collapsed="false">
      <c r="A614" s="0" t="n">
        <v>613</v>
      </c>
      <c r="B614" s="0" t="n">
        <f aca="false">POISSON('Sample size'!$C$7,A614*'Sample size'!$C$6,TRUE())</f>
        <v>4.88510755140488E-014</v>
      </c>
    </row>
    <row r="615" customFormat="false" ht="15" hidden="false" customHeight="false" outlineLevel="0" collapsed="false">
      <c r="A615" s="0" t="n">
        <v>614</v>
      </c>
      <c r="B615" s="0" t="n">
        <f aca="false">POISSON('Sample size'!$C$7,A615*'Sample size'!$C$6,TRUE())</f>
        <v>4.64685804474696E-014</v>
      </c>
    </row>
    <row r="616" customFormat="false" ht="15" hidden="false" customHeight="false" outlineLevel="0" collapsed="false">
      <c r="A616" s="0" t="n">
        <v>615</v>
      </c>
      <c r="B616" s="0" t="n">
        <f aca="false">POISSON('Sample size'!$C$7,A616*'Sample size'!$C$6,TRUE())</f>
        <v>4.42022810364117E-014</v>
      </c>
    </row>
    <row r="617" customFormat="false" ht="15" hidden="false" customHeight="false" outlineLevel="0" collapsed="false">
      <c r="A617" s="0" t="n">
        <v>616</v>
      </c>
      <c r="B617" s="0" t="n">
        <f aca="false">POISSON('Sample size'!$C$7,A617*'Sample size'!$C$6,TRUE())</f>
        <v>4.20465103518847E-014</v>
      </c>
    </row>
    <row r="618" customFormat="false" ht="15" hidden="false" customHeight="false" outlineLevel="0" collapsed="false">
      <c r="A618" s="0" t="n">
        <v>617</v>
      </c>
      <c r="B618" s="0" t="n">
        <f aca="false">POISSON('Sample size'!$C$7,A618*'Sample size'!$C$6,TRUE())</f>
        <v>3.99958778442866E-014</v>
      </c>
    </row>
    <row r="619" customFormat="false" ht="15" hidden="false" customHeight="false" outlineLevel="0" collapsed="false">
      <c r="A619" s="0" t="n">
        <v>618</v>
      </c>
      <c r="B619" s="0" t="n">
        <f aca="false">POISSON('Sample size'!$C$7,A619*'Sample size'!$C$6,TRUE())</f>
        <v>3.80452558642216E-014</v>
      </c>
    </row>
    <row r="620" customFormat="false" ht="15" hidden="false" customHeight="false" outlineLevel="0" collapsed="false">
      <c r="A620" s="0" t="n">
        <v>619</v>
      </c>
      <c r="B620" s="0" t="n">
        <f aca="false">POISSON('Sample size'!$C$7,A620*'Sample size'!$C$6,TRUE())</f>
        <v>3.61897668407059E-014</v>
      </c>
    </row>
    <row r="621" customFormat="false" ht="15" hidden="false" customHeight="false" outlineLevel="0" collapsed="false">
      <c r="A621" s="0" t="n">
        <v>620</v>
      </c>
      <c r="B621" s="0" t="n">
        <f aca="false">POISSON('Sample size'!$C$7,A621*'Sample size'!$C$6,TRUE())</f>
        <v>3.44247710846998E-014</v>
      </c>
    </row>
    <row r="622" customFormat="false" ht="15" hidden="false" customHeight="false" outlineLevel="0" collapsed="false">
      <c r="A622" s="0" t="n">
        <v>621</v>
      </c>
      <c r="B622" s="0" t="n">
        <f aca="false">POISSON('Sample size'!$C$7,A622*'Sample size'!$C$6,TRUE())</f>
        <v>3.27458551874678E-014</v>
      </c>
    </row>
    <row r="623" customFormat="false" ht="15" hidden="false" customHeight="false" outlineLevel="0" collapsed="false">
      <c r="A623" s="0" t="n">
        <v>622</v>
      </c>
      <c r="B623" s="0" t="n">
        <f aca="false">POISSON('Sample size'!$C$7,A623*'Sample size'!$C$6,TRUE())</f>
        <v>3.11488209847587E-014</v>
      </c>
    </row>
    <row r="624" customFormat="false" ht="15" hidden="false" customHeight="false" outlineLevel="0" collapsed="false">
      <c r="A624" s="0" t="n">
        <v>623</v>
      </c>
      <c r="B624" s="0" t="n">
        <f aca="false">POISSON('Sample size'!$C$7,A624*'Sample size'!$C$6,TRUE())</f>
        <v>2.96296750592077E-014</v>
      </c>
    </row>
    <row r="625" customFormat="false" ht="15" hidden="false" customHeight="false" outlineLevel="0" collapsed="false">
      <c r="A625" s="0" t="n">
        <v>624</v>
      </c>
      <c r="B625" s="0" t="n">
        <f aca="false">POISSON('Sample size'!$C$7,A625*'Sample size'!$C$6,TRUE())</f>
        <v>2.81846187547133E-014</v>
      </c>
    </row>
    <row r="626" customFormat="false" ht="15" hidden="false" customHeight="false" outlineLevel="0" collapsed="false">
      <c r="A626" s="0" t="n">
        <v>625</v>
      </c>
      <c r="B626" s="0" t="n">
        <f aca="false">POISSON('Sample size'!$C$7,A626*'Sample size'!$C$6,TRUE())</f>
        <v>2.6810038677818E-014</v>
      </c>
    </row>
    <row r="627" customFormat="false" ht="15" hidden="false" customHeight="false" outlineLevel="0" collapsed="false">
      <c r="A627" s="0" t="n">
        <v>626</v>
      </c>
      <c r="B627" s="0" t="n">
        <f aca="false">POISSON('Sample size'!$C$7,A627*'Sample size'!$C$6,TRUE())</f>
        <v>2.55024976623427E-014</v>
      </c>
    </row>
    <row r="628" customFormat="false" ht="15" hidden="false" customHeight="false" outlineLevel="0" collapsed="false">
      <c r="A628" s="0" t="n">
        <v>627</v>
      </c>
      <c r="B628" s="0" t="n">
        <f aca="false">POISSON('Sample size'!$C$7,A628*'Sample size'!$C$6,TRUE())</f>
        <v>2.4258726174681E-014</v>
      </c>
    </row>
    <row r="629" customFormat="false" ht="15" hidden="false" customHeight="false" outlineLevel="0" collapsed="false">
      <c r="A629" s="0" t="n">
        <v>628</v>
      </c>
      <c r="B629" s="0" t="n">
        <f aca="false">POISSON('Sample size'!$C$7,A629*'Sample size'!$C$6,TRUE())</f>
        <v>2.30756141382622E-014</v>
      </c>
    </row>
    <row r="630" customFormat="false" ht="15" hidden="false" customHeight="false" outlineLevel="0" collapsed="false">
      <c r="A630" s="0" t="n">
        <v>629</v>
      </c>
      <c r="B630" s="0" t="n">
        <f aca="false">POISSON('Sample size'!$C$7,A630*'Sample size'!$C$6,TRUE())</f>
        <v>2.19502031567397E-014</v>
      </c>
    </row>
    <row r="631" customFormat="false" ht="15" hidden="false" customHeight="false" outlineLevel="0" collapsed="false">
      <c r="A631" s="0" t="n">
        <v>630</v>
      </c>
      <c r="B631" s="0" t="n">
        <f aca="false">POISSON('Sample size'!$C$7,A631*'Sample size'!$C$6,TRUE())</f>
        <v>2.08796791164593E-014</v>
      </c>
    </row>
    <row r="632" customFormat="false" ht="15" hidden="false" customHeight="false" outlineLevel="0" collapsed="false">
      <c r="A632" s="0" t="n">
        <v>631</v>
      </c>
      <c r="B632" s="0" t="n">
        <f aca="false">POISSON('Sample size'!$C$7,A632*'Sample size'!$C$6,TRUE())</f>
        <v>1.98613651497092E-014</v>
      </c>
    </row>
    <row r="633" customFormat="false" ht="15" hidden="false" customHeight="false" outlineLevel="0" collapsed="false">
      <c r="A633" s="0" t="n">
        <v>632</v>
      </c>
      <c r="B633" s="0" t="n">
        <f aca="false">POISSON('Sample size'!$C$7,A633*'Sample size'!$C$6,TRUE())</f>
        <v>1.88927149411564E-014</v>
      </c>
    </row>
    <row r="634" customFormat="false" ht="15" hidden="false" customHeight="false" outlineLevel="0" collapsed="false">
      <c r="A634" s="0" t="n">
        <v>633</v>
      </c>
      <c r="B634" s="0" t="n">
        <f aca="false">POISSON('Sample size'!$C$7,A634*'Sample size'!$C$6,TRUE())</f>
        <v>1.79713063607322E-014</v>
      </c>
    </row>
    <row r="635" customFormat="false" ht="15" hidden="false" customHeight="false" outlineLevel="0" collapsed="false">
      <c r="A635" s="0" t="n">
        <v>634</v>
      </c>
      <c r="B635" s="0" t="n">
        <f aca="false">POISSON('Sample size'!$C$7,A635*'Sample size'!$C$6,TRUE())</f>
        <v>1.70948354070453E-014</v>
      </c>
    </row>
    <row r="636" customFormat="false" ht="15" hidden="false" customHeight="false" outlineLevel="0" collapsed="false">
      <c r="A636" s="0" t="n">
        <v>635</v>
      </c>
      <c r="B636" s="0" t="n">
        <f aca="false">POISSON('Sample size'!$C$7,A636*'Sample size'!$C$6,TRUE())</f>
        <v>1.62611104461782E-014</v>
      </c>
    </row>
    <row r="637" customFormat="false" ht="15" hidden="false" customHeight="false" outlineLevel="0" collapsed="false">
      <c r="A637" s="0" t="n">
        <v>636</v>
      </c>
      <c r="B637" s="0" t="n">
        <f aca="false">POISSON('Sample size'!$C$7,A637*'Sample size'!$C$6,TRUE())</f>
        <v>1.54680467314606E-014</v>
      </c>
    </row>
    <row r="638" customFormat="false" ht="15" hidden="false" customHeight="false" outlineLevel="0" collapsed="false">
      <c r="A638" s="0" t="n">
        <v>637</v>
      </c>
      <c r="B638" s="0" t="n">
        <f aca="false">POISSON('Sample size'!$C$7,A638*'Sample size'!$C$6,TRUE())</f>
        <v>1.47136611905174E-014</v>
      </c>
    </row>
    <row r="639" customFormat="false" ht="15" hidden="false" customHeight="false" outlineLevel="0" collapsed="false">
      <c r="A639" s="0" t="n">
        <v>638</v>
      </c>
      <c r="B639" s="0" t="n">
        <f aca="false">POISSON('Sample size'!$C$7,A639*'Sample size'!$C$6,TRUE())</f>
        <v>1.39960674665544E-014</v>
      </c>
    </row>
    <row r="640" customFormat="false" ht="15" hidden="false" customHeight="false" outlineLevel="0" collapsed="false">
      <c r="A640" s="0" t="n">
        <v>639</v>
      </c>
      <c r="B640" s="0" t="n">
        <f aca="false">POISSON('Sample size'!$C$7,A640*'Sample size'!$C$6,TRUE())</f>
        <v>1.33134712014837E-014</v>
      </c>
    </row>
    <row r="641" customFormat="false" ht="15" hidden="false" customHeight="false" outlineLevel="0" collapsed="false">
      <c r="A641" s="0" t="n">
        <v>640</v>
      </c>
      <c r="B641" s="0" t="n">
        <f aca="false">POISSON('Sample size'!$C$7,A641*'Sample size'!$C$6,TRUE())</f>
        <v>1.26641655490942E-014</v>
      </c>
    </row>
    <row r="642" customFormat="false" ht="15" hidden="false" customHeight="false" outlineLevel="0" collapsed="false">
      <c r="A642" s="0" t="n">
        <v>641</v>
      </c>
      <c r="B642" s="0" t="n">
        <f aca="false">POISSON('Sample size'!$C$7,A642*'Sample size'!$C$6,TRUE())</f>
        <v>1.20465269070466E-014</v>
      </c>
    </row>
    <row r="643" customFormat="false" ht="15" hidden="false" customHeight="false" outlineLevel="0" collapsed="false">
      <c r="A643" s="0" t="n">
        <v>642</v>
      </c>
      <c r="B643" s="0" t="n">
        <f aca="false">POISSON('Sample size'!$C$7,A643*'Sample size'!$C$6,TRUE())</f>
        <v>1.14590108570223E-014</v>
      </c>
    </row>
    <row r="644" customFormat="false" ht="15" hidden="false" customHeight="false" outlineLevel="0" collapsed="false">
      <c r="A644" s="0" t="n">
        <v>643</v>
      </c>
      <c r="B644" s="0" t="n">
        <f aca="false">POISSON('Sample size'!$C$7,A644*'Sample size'!$C$6,TRUE())</f>
        <v>1.09001483028728E-014</v>
      </c>
    </row>
    <row r="645" customFormat="false" ht="15" hidden="false" customHeight="false" outlineLevel="0" collapsed="false">
      <c r="A645" s="0" t="n">
        <v>644</v>
      </c>
      <c r="B645" s="0" t="n">
        <f aca="false">POISSON('Sample size'!$C$7,A645*'Sample size'!$C$6,TRUE())</f>
        <v>1.03685417971141E-014</v>
      </c>
    </row>
    <row r="646" customFormat="false" ht="15" hidden="false" customHeight="false" outlineLevel="0" collapsed="false">
      <c r="A646" s="0" t="n">
        <v>645</v>
      </c>
      <c r="B646" s="0" t="n">
        <f aca="false">POISSON('Sample size'!$C$7,A646*'Sample size'!$C$6,TRUE())</f>
        <v>9.86286204658045E-015</v>
      </c>
    </row>
    <row r="647" customFormat="false" ht="15" hidden="false" customHeight="false" outlineLevel="0" collapsed="false">
      <c r="A647" s="0" t="n">
        <v>646</v>
      </c>
      <c r="B647" s="0" t="n">
        <f aca="false">POISSON('Sample size'!$C$7,A647*'Sample size'!$C$6,TRUE())</f>
        <v>9.38184458849862E-015</v>
      </c>
    </row>
    <row r="648" customFormat="false" ht="15" hidden="false" customHeight="false" outlineLevel="0" collapsed="false">
      <c r="A648" s="0" t="n">
        <v>647</v>
      </c>
      <c r="B648" s="0" t="n">
        <f aca="false">POISSON('Sample size'!$C$7,A648*'Sample size'!$C$6,TRUE())</f>
        <v>8.9242866286727E-015</v>
      </c>
    </row>
    <row r="649" customFormat="false" ht="15" hidden="false" customHeight="false" outlineLevel="0" collapsed="false">
      <c r="A649" s="0" t="n">
        <v>648</v>
      </c>
      <c r="B649" s="0" t="n">
        <f aca="false">POISSON('Sample size'!$C$7,A649*'Sample size'!$C$6,TRUE())</f>
        <v>8.48904403387178E-015</v>
      </c>
    </row>
    <row r="650" customFormat="false" ht="15" hidden="false" customHeight="false" outlineLevel="0" collapsed="false">
      <c r="A650" s="0" t="n">
        <v>649</v>
      </c>
      <c r="B650" s="0" t="n">
        <f aca="false">POISSON('Sample size'!$C$7,A650*'Sample size'!$C$6,TRUE())</f>
        <v>8.07502847090104E-015</v>
      </c>
    </row>
    <row r="651" customFormat="false" ht="15" hidden="false" customHeight="false" outlineLevel="0" collapsed="false">
      <c r="A651" s="0" t="n">
        <v>650</v>
      </c>
      <c r="B651" s="0" t="n">
        <f aca="false">POISSON('Sample size'!$C$7,A651*'Sample size'!$C$6,TRUE())</f>
        <v>7.6812046852021E-015</v>
      </c>
    </row>
    <row r="652" customFormat="false" ht="15" hidden="false" customHeight="false" outlineLevel="0" collapsed="false">
      <c r="A652" s="0" t="n">
        <v>651</v>
      </c>
      <c r="B652" s="0" t="n">
        <f aca="false">POISSON('Sample size'!$C$7,A652*'Sample size'!$C$6,TRUE())</f>
        <v>7.30658791217695E-015</v>
      </c>
    </row>
    <row r="653" customFormat="false" ht="15" hidden="false" customHeight="false" outlineLevel="0" collapsed="false">
      <c r="A653" s="0" t="n">
        <v>652</v>
      </c>
      <c r="B653" s="0" t="n">
        <f aca="false">POISSON('Sample size'!$C$7,A653*'Sample size'!$C$6,TRUE())</f>
        <v>6.95024141476397E-015</v>
      </c>
    </row>
    <row r="654" customFormat="false" ht="15" hidden="false" customHeight="false" outlineLevel="0" collapsed="false">
      <c r="A654" s="0" t="n">
        <v>653</v>
      </c>
      <c r="B654" s="0" t="n">
        <f aca="false">POISSON('Sample size'!$C$7,A654*'Sample size'!$C$6,TRUE())</f>
        <v>6.61127414110698E-015</v>
      </c>
    </row>
    <row r="655" customFormat="false" ht="15" hidden="false" customHeight="false" outlineLevel="0" collapsed="false">
      <c r="A655" s="0" t="n">
        <v>654</v>
      </c>
      <c r="B655" s="0" t="n">
        <f aca="false">POISSON('Sample size'!$C$7,A655*'Sample size'!$C$6,TRUE())</f>
        <v>6.28883849646162E-015</v>
      </c>
    </row>
    <row r="656" customFormat="false" ht="15" hidden="false" customHeight="false" outlineLevel="0" collapsed="false">
      <c r="A656" s="0" t="n">
        <v>655</v>
      </c>
      <c r="B656" s="0" t="n">
        <f aca="false">POISSON('Sample size'!$C$7,A656*'Sample size'!$C$6,TRUE())</f>
        <v>5.98212822376714E-015</v>
      </c>
    </row>
    <row r="657" customFormat="false" ht="15" hidden="false" customHeight="false" outlineLevel="0" collapsed="false">
      <c r="A657" s="0" t="n">
        <v>656</v>
      </c>
      <c r="B657" s="0" t="n">
        <f aca="false">POISSON('Sample size'!$C$7,A657*'Sample size'!$C$6,TRUE())</f>
        <v>5.69037638758347E-015</v>
      </c>
    </row>
    <row r="658" customFormat="false" ht="15" hidden="false" customHeight="false" outlineLevel="0" collapsed="false">
      <c r="A658" s="0" t="n">
        <v>657</v>
      </c>
      <c r="B658" s="0" t="n">
        <f aca="false">POISSON('Sample size'!$C$7,A658*'Sample size'!$C$6,TRUE())</f>
        <v>5.41285345635349E-015</v>
      </c>
    </row>
    <row r="659" customFormat="false" ht="15" hidden="false" customHeight="false" outlineLevel="0" collapsed="false">
      <c r="A659" s="0" t="n">
        <v>658</v>
      </c>
      <c r="B659" s="0" t="n">
        <f aca="false">POISSON('Sample size'!$C$7,A659*'Sample size'!$C$6,TRUE())</f>
        <v>5.14886547819384E-015</v>
      </c>
    </row>
    <row r="660" customFormat="false" ht="15" hidden="false" customHeight="false" outlineLevel="0" collapsed="false">
      <c r="A660" s="0" t="n">
        <v>659</v>
      </c>
      <c r="B660" s="0" t="n">
        <f aca="false">POISSON('Sample size'!$C$7,A660*'Sample size'!$C$6,TRUE())</f>
        <v>4.8977523456539E-015</v>
      </c>
    </row>
    <row r="661" customFormat="false" ht="15" hidden="false" customHeight="false" outlineLevel="0" collapsed="false">
      <c r="A661" s="0" t="n">
        <v>660</v>
      </c>
      <c r="B661" s="0" t="n">
        <f aca="false">POISSON('Sample size'!$C$7,A661*'Sample size'!$C$6,TRUE())</f>
        <v>4.6588861451034E-015</v>
      </c>
    </row>
    <row r="662" customFormat="false" ht="15" hidden="false" customHeight="false" outlineLevel="0" collapsed="false">
      <c r="A662" s="0" t="n">
        <v>661</v>
      </c>
      <c r="B662" s="0" t="n">
        <f aca="false">POISSON('Sample size'!$C$7,A662*'Sample size'!$C$6,TRUE())</f>
        <v>4.43166958662104E-015</v>
      </c>
    </row>
    <row r="663" customFormat="false" ht="15" hidden="false" customHeight="false" outlineLevel="0" collapsed="false">
      <c r="A663" s="0" t="n">
        <v>662</v>
      </c>
      <c r="B663" s="0" t="n">
        <f aca="false">POISSON('Sample size'!$C$7,A663*'Sample size'!$C$6,TRUE())</f>
        <v>4.21553451045886E-015</v>
      </c>
    </row>
    <row r="664" customFormat="false" ht="15" hidden="false" customHeight="false" outlineLevel="0" collapsed="false">
      <c r="A664" s="0" t="n">
        <v>663</v>
      </c>
      <c r="B664" s="0" t="n">
        <f aca="false">POISSON('Sample size'!$C$7,A664*'Sample size'!$C$6,TRUE())</f>
        <v>4.00994046634669E-015</v>
      </c>
    </row>
    <row r="665" customFormat="false" ht="15" hidden="false" customHeight="false" outlineLevel="0" collapsed="false">
      <c r="A665" s="0" t="n">
        <v>664</v>
      </c>
      <c r="B665" s="0" t="n">
        <f aca="false">POISSON('Sample size'!$C$7,A665*'Sample size'!$C$6,TRUE())</f>
        <v>3.81437336208507E-015</v>
      </c>
    </row>
    <row r="666" customFormat="false" ht="15" hidden="false" customHeight="false" outlineLevel="0" collapsed="false">
      <c r="A666" s="0" t="n">
        <v>665</v>
      </c>
      <c r="B666" s="0" t="n">
        <f aca="false">POISSON('Sample size'!$C$7,A666*'Sample size'!$C$6,TRUE())</f>
        <v>3.62834417804705E-015</v>
      </c>
    </row>
    <row r="667" customFormat="false" ht="15" hidden="false" customHeight="false" outlineLevel="0" collapsed="false">
      <c r="A667" s="0" t="n">
        <v>666</v>
      </c>
      <c r="B667" s="0" t="n">
        <f aca="false">POISSON('Sample size'!$C$7,A667*'Sample size'!$C$6,TRUE())</f>
        <v>3.45138774437419E-015</v>
      </c>
    </row>
    <row r="668" customFormat="false" ht="15" hidden="false" customHeight="false" outlineLevel="0" collapsed="false">
      <c r="A668" s="0" t="n">
        <v>667</v>
      </c>
      <c r="B668" s="0" t="n">
        <f aca="false">POISSON('Sample size'!$C$7,A668*'Sample size'!$C$6,TRUE())</f>
        <v>3.28306157780989E-015</v>
      </c>
    </row>
    <row r="669" customFormat="false" ht="15" hidden="false" customHeight="false" outlineLevel="0" collapsed="false">
      <c r="A669" s="0" t="n">
        <v>668</v>
      </c>
      <c r="B669" s="0" t="n">
        <f aca="false">POISSON('Sample size'!$C$7,A669*'Sample size'!$C$6,TRUE())</f>
        <v>3.12294477526052E-015</v>
      </c>
    </row>
    <row r="670" customFormat="false" ht="15" hidden="false" customHeight="false" outlineLevel="0" collapsed="false">
      <c r="A670" s="0" t="n">
        <v>669</v>
      </c>
      <c r="B670" s="0" t="n">
        <f aca="false">POISSON('Sample size'!$C$7,A670*'Sample size'!$C$6,TRUE())</f>
        <v>2.97063696131856E-015</v>
      </c>
    </row>
    <row r="671" customFormat="false" ht="15" hidden="false" customHeight="false" outlineLevel="0" collapsed="false">
      <c r="A671" s="0" t="n">
        <v>670</v>
      </c>
      <c r="B671" s="0" t="n">
        <f aca="false">POISSON('Sample size'!$C$7,A671*'Sample size'!$C$6,TRUE())</f>
        <v>2.82575728711561E-015</v>
      </c>
    </row>
    <row r="672" customFormat="false" ht="15" hidden="false" customHeight="false" outlineLevel="0" collapsed="false">
      <c r="A672" s="0" t="n">
        <v>671</v>
      </c>
      <c r="B672" s="0" t="n">
        <f aca="false">POISSON('Sample size'!$C$7,A672*'Sample size'!$C$6,TRUE())</f>
        <v>2.68794347800167E-015</v>
      </c>
    </row>
    <row r="673" customFormat="false" ht="15" hidden="false" customHeight="false" outlineLevel="0" collapsed="false">
      <c r="A673" s="0" t="n">
        <v>672</v>
      </c>
      <c r="B673" s="0" t="n">
        <f aca="false">POISSON('Sample size'!$C$7,A673*'Sample size'!$C$6,TRUE())</f>
        <v>2.55685092766998E-015</v>
      </c>
    </row>
    <row r="674" customFormat="false" ht="15" hidden="false" customHeight="false" outlineLevel="0" collapsed="false">
      <c r="A674" s="0" t="n">
        <v>673</v>
      </c>
      <c r="B674" s="0" t="n">
        <f aca="false">POISSON('Sample size'!$C$7,A674*'Sample size'!$C$6,TRUE())</f>
        <v>2.43215183646164E-015</v>
      </c>
    </row>
    <row r="675" customFormat="false" ht="15" hidden="false" customHeight="false" outlineLevel="0" collapsed="false">
      <c r="A675" s="0" t="n">
        <v>674</v>
      </c>
      <c r="B675" s="0" t="n">
        <f aca="false">POISSON('Sample size'!$C$7,A675*'Sample size'!$C$6,TRUE())</f>
        <v>2.31353439169575E-015</v>
      </c>
    </row>
    <row r="676" customFormat="false" ht="15" hidden="false" customHeight="false" outlineLevel="0" collapsed="false">
      <c r="A676" s="0" t="n">
        <v>675</v>
      </c>
      <c r="B676" s="0" t="n">
        <f aca="false">POISSON('Sample size'!$C$7,A676*'Sample size'!$C$6,TRUE())</f>
        <v>2.20070198797537E-015</v>
      </c>
    </row>
    <row r="677" customFormat="false" ht="15" hidden="false" customHeight="false" outlineLevel="0" collapsed="false">
      <c r="A677" s="0" t="n">
        <v>676</v>
      </c>
      <c r="B677" s="0" t="n">
        <f aca="false">POISSON('Sample size'!$C$7,A677*'Sample size'!$C$6,TRUE())</f>
        <v>2.09337248551938E-015</v>
      </c>
    </row>
    <row r="678" customFormat="false" ht="15" hidden="false" customHeight="false" outlineLevel="0" collapsed="false">
      <c r="A678" s="0" t="n">
        <v>677</v>
      </c>
      <c r="B678" s="0" t="n">
        <f aca="false">POISSON('Sample size'!$C$7,A678*'Sample size'!$C$6,TRUE())</f>
        <v>1.99127750466623E-015</v>
      </c>
    </row>
    <row r="679" customFormat="false" ht="15" hidden="false" customHeight="false" outlineLevel="0" collapsed="false">
      <c r="A679" s="0" t="n">
        <v>678</v>
      </c>
      <c r="B679" s="0" t="n">
        <f aca="false">POISSON('Sample size'!$C$7,A679*'Sample size'!$C$6,TRUE())</f>
        <v>1.89416175478488E-015</v>
      </c>
    </row>
    <row r="680" customFormat="false" ht="15" hidden="false" customHeight="false" outlineLevel="0" collapsed="false">
      <c r="A680" s="0" t="n">
        <v>679</v>
      </c>
      <c r="B680" s="0" t="n">
        <f aca="false">POISSON('Sample size'!$C$7,A680*'Sample size'!$C$6,TRUE())</f>
        <v>1.80178239591528E-015</v>
      </c>
    </row>
    <row r="681" customFormat="false" ht="15" hidden="false" customHeight="false" outlineLevel="0" collapsed="false">
      <c r="A681" s="0" t="n">
        <v>680</v>
      </c>
      <c r="B681" s="0" t="n">
        <f aca="false">POISSON('Sample size'!$C$7,A681*'Sample size'!$C$6,TRUE())</f>
        <v>1.71390843154201E-015</v>
      </c>
    </row>
    <row r="682" customFormat="false" ht="15" hidden="false" customHeight="false" outlineLevel="0" collapsed="false">
      <c r="A682" s="0" t="n">
        <v>681</v>
      </c>
      <c r="B682" s="0" t="n">
        <f aca="false">POISSON('Sample size'!$C$7,A682*'Sample size'!$C$6,TRUE())</f>
        <v>1.63032013098262E-015</v>
      </c>
    </row>
    <row r="683" customFormat="false" ht="15" hidden="false" customHeight="false" outlineLevel="0" collapsed="false">
      <c r="A683" s="0" t="n">
        <v>682</v>
      </c>
      <c r="B683" s="0" t="n">
        <f aca="false">POISSON('Sample size'!$C$7,A683*'Sample size'!$C$6,TRUE())</f>
        <v>1.55080847994653E-015</v>
      </c>
    </row>
    <row r="684" customFormat="false" ht="15" hidden="false" customHeight="false" outlineLevel="0" collapsed="false">
      <c r="A684" s="0" t="n">
        <v>683</v>
      </c>
      <c r="B684" s="0" t="n">
        <f aca="false">POISSON('Sample size'!$C$7,A684*'Sample size'!$C$6,TRUE())</f>
        <v>1.47517465789037E-015</v>
      </c>
    </row>
    <row r="685" customFormat="false" ht="15" hidden="false" customHeight="false" outlineLevel="0" collapsed="false">
      <c r="A685" s="0" t="n">
        <v>684</v>
      </c>
      <c r="B685" s="0" t="n">
        <f aca="false">POISSON('Sample size'!$C$7,A685*'Sample size'!$C$6,TRUE())</f>
        <v>1.40322954086309E-015</v>
      </c>
    </row>
    <row r="686" customFormat="false" ht="15" hidden="false" customHeight="false" outlineLevel="0" collapsed="false">
      <c r="A686" s="0" t="n">
        <v>685</v>
      </c>
      <c r="B686" s="0" t="n">
        <f aca="false">POISSON('Sample size'!$C$7,A686*'Sample size'!$C$6,TRUE())</f>
        <v>1.3347932285976E-015</v>
      </c>
    </row>
    <row r="687" customFormat="false" ht="15" hidden="false" customHeight="false" outlineLevel="0" collapsed="false">
      <c r="A687" s="0" t="n">
        <v>686</v>
      </c>
      <c r="B687" s="0" t="n">
        <f aca="false">POISSON('Sample size'!$C$7,A687*'Sample size'!$C$6,TRUE())</f>
        <v>1.26969459466634E-015</v>
      </c>
    </row>
    <row r="688" customFormat="false" ht="15" hidden="false" customHeight="false" outlineLevel="0" collapsed="false">
      <c r="A688" s="0" t="n">
        <v>687</v>
      </c>
      <c r="B688" s="0" t="n">
        <f aca="false">POISSON('Sample size'!$C$7,A688*'Sample size'!$C$6,TRUE())</f>
        <v>1.20777085857614E-015</v>
      </c>
    </row>
    <row r="689" customFormat="false" ht="15" hidden="false" customHeight="false" outlineLevel="0" collapsed="false">
      <c r="A689" s="0" t="n">
        <v>688</v>
      </c>
      <c r="B689" s="0" t="n">
        <f aca="false">POISSON('Sample size'!$C$7,A689*'Sample size'!$C$6,TRUE())</f>
        <v>1.14886717873211E-015</v>
      </c>
    </row>
    <row r="690" customFormat="false" ht="15" hidden="false" customHeight="false" outlineLevel="0" collapsed="false">
      <c r="A690" s="0" t="n">
        <v>689</v>
      </c>
      <c r="B690" s="0" t="n">
        <f aca="false">POISSON('Sample size'!$C$7,A690*'Sample size'!$C$6,TRUE())</f>
        <v>1.0928362652531E-015</v>
      </c>
    </row>
    <row r="691" customFormat="false" ht="15" hidden="false" customHeight="false" outlineLevel="0" collapsed="false">
      <c r="A691" s="0" t="n">
        <v>690</v>
      </c>
      <c r="B691" s="0" t="n">
        <f aca="false">POISSON('Sample size'!$C$7,A691*'Sample size'!$C$6,TRUE())</f>
        <v>1.03953801167022E-015</v>
      </c>
    </row>
    <row r="692" customFormat="false" ht="15" hidden="false" customHeight="false" outlineLevel="0" collapsed="false">
      <c r="A692" s="0" t="n">
        <v>691</v>
      </c>
      <c r="B692" s="0" t="n">
        <f aca="false">POISSON('Sample size'!$C$7,A692*'Sample size'!$C$6,TRUE())</f>
        <v>9.88839144587678E-016</v>
      </c>
    </row>
    <row r="693" customFormat="false" ht="15" hidden="false" customHeight="false" outlineLevel="0" collapsed="false">
      <c r="A693" s="0" t="n">
        <v>692</v>
      </c>
      <c r="B693" s="0" t="n">
        <f aca="false">POISSON('Sample size'!$C$7,A693*'Sample size'!$C$6,TRUE())</f>
        <v>9.40612890429918E-016</v>
      </c>
    </row>
    <row r="694" customFormat="false" ht="15" hidden="false" customHeight="false" outlineLevel="0" collapsed="false">
      <c r="A694" s="0" t="n">
        <v>693</v>
      </c>
      <c r="B694" s="0" t="n">
        <f aca="false">POISSON('Sample size'!$C$7,A694*'Sample size'!$C$6,TRUE())</f>
        <v>8.94738658441606E-016</v>
      </c>
    </row>
    <row r="695" customFormat="false" ht="15" hidden="false" customHeight="false" outlineLevel="0" collapsed="false">
      <c r="A695" s="0" t="n">
        <v>694</v>
      </c>
      <c r="B695" s="0" t="n">
        <f aca="false">POISSON('Sample size'!$C$7,A695*'Sample size'!$C$6,TRUE())</f>
        <v>8.51101739147946E-016</v>
      </c>
    </row>
    <row r="696" customFormat="false" ht="15" hidden="false" customHeight="false" outlineLevel="0" collapsed="false">
      <c r="A696" s="0" t="n">
        <v>695</v>
      </c>
      <c r="B696" s="0" t="n">
        <f aca="false">POISSON('Sample size'!$C$7,A696*'Sample size'!$C$6,TRUE())</f>
        <v>8.0959301752126E-016</v>
      </c>
    </row>
    <row r="697" customFormat="false" ht="15" hidden="false" customHeight="false" outlineLevel="0" collapsed="false">
      <c r="A697" s="0" t="n">
        <v>696</v>
      </c>
      <c r="B697" s="0" t="n">
        <f aca="false">POISSON('Sample size'!$C$7,A697*'Sample size'!$C$6,TRUE())</f>
        <v>7.70108700136541E-016</v>
      </c>
    </row>
    <row r="698" customFormat="false" ht="15" hidden="false" customHeight="false" outlineLevel="0" collapsed="false">
      <c r="A698" s="0" t="n">
        <v>697</v>
      </c>
      <c r="B698" s="0" t="n">
        <f aca="false">POISSON('Sample size'!$C$7,A698*'Sample size'!$C$6,TRUE())</f>
        <v>7.32550055633877E-016</v>
      </c>
    </row>
    <row r="699" customFormat="false" ht="15" hidden="false" customHeight="false" outlineLevel="0" collapsed="false">
      <c r="A699" s="0" t="n">
        <v>698</v>
      </c>
      <c r="B699" s="0" t="n">
        <f aca="false">POISSON('Sample size'!$C$7,A699*'Sample size'!$C$6,TRUE())</f>
        <v>6.96823167838581E-016</v>
      </c>
    </row>
    <row r="700" customFormat="false" ht="15" hidden="false" customHeight="false" outlineLevel="0" collapsed="false">
      <c r="A700" s="0" t="n">
        <v>699</v>
      </c>
      <c r="B700" s="0" t="n">
        <f aca="false">POISSON('Sample size'!$C$7,A700*'Sample size'!$C$6,TRUE())</f>
        <v>6.62838700921855E-016</v>
      </c>
    </row>
    <row r="701" customFormat="false" ht="15" hidden="false" customHeight="false" outlineLevel="0" collapsed="false">
      <c r="A701" s="0" t="n">
        <v>700</v>
      </c>
      <c r="B701" s="0" t="n">
        <f aca="false">POISSON('Sample size'!$C$7,A701*'Sample size'!$C$6,TRUE())</f>
        <v>6.30511676014699E-016</v>
      </c>
    </row>
    <row r="702" customFormat="false" ht="15" hidden="false" customHeight="false" outlineLevel="0" collapsed="false">
      <c r="A702" s="0" t="n">
        <v>701</v>
      </c>
      <c r="B702" s="0" t="n">
        <f aca="false">POISSON('Sample size'!$C$7,A702*'Sample size'!$C$6,TRUE())</f>
        <v>5.9976125871644E-016</v>
      </c>
    </row>
    <row r="703" customFormat="false" ht="15" hidden="false" customHeight="false" outlineLevel="0" collapsed="false">
      <c r="A703" s="0" t="n">
        <v>702</v>
      </c>
      <c r="B703" s="0" t="n">
        <f aca="false">POISSON('Sample size'!$C$7,A703*'Sample size'!$C$6,TRUE())</f>
        <v>5.70510556966665E-016</v>
      </c>
    </row>
    <row r="704" customFormat="false" ht="15" hidden="false" customHeight="false" outlineLevel="0" collapsed="false">
      <c r="A704" s="0" t="n">
        <v>703</v>
      </c>
      <c r="B704" s="0" t="n">
        <f aca="false">POISSON('Sample size'!$C$7,A704*'Sample size'!$C$6,TRUE())</f>
        <v>5.42686428774984E-016</v>
      </c>
    </row>
    <row r="705" customFormat="false" ht="15" hidden="false" customHeight="false" outlineLevel="0" collapsed="false">
      <c r="A705" s="0" t="n">
        <v>704</v>
      </c>
      <c r="B705" s="0" t="n">
        <f aca="false">POISSON('Sample size'!$C$7,A705*'Sample size'!$C$6,TRUE())</f>
        <v>5.16219299327974E-016</v>
      </c>
    </row>
    <row r="706" customFormat="false" ht="15" hidden="false" customHeight="false" outlineLevel="0" collapsed="false">
      <c r="A706" s="0" t="n">
        <v>705</v>
      </c>
      <c r="B706" s="0" t="n">
        <f aca="false">POISSON('Sample size'!$C$7,A706*'Sample size'!$C$6,TRUE())</f>
        <v>4.91042987015912E-016</v>
      </c>
    </row>
    <row r="707" customFormat="false" ht="15" hidden="false" customHeight="false" outlineLevel="0" collapsed="false">
      <c r="A707" s="0" t="n">
        <v>706</v>
      </c>
      <c r="B707" s="0" t="n">
        <f aca="false">POISSON('Sample size'!$C$7,A707*'Sample size'!$C$6,TRUE())</f>
        <v>4.67094537944255E-016</v>
      </c>
    </row>
    <row r="708" customFormat="false" ht="15" hidden="false" customHeight="false" outlineLevel="0" collapsed="false">
      <c r="A708" s="0" t="n">
        <v>707</v>
      </c>
      <c r="B708" s="0" t="n">
        <f aca="false">POISSON('Sample size'!$C$7,A708*'Sample size'!$C$6,TRUE())</f>
        <v>4.44314068516142E-016</v>
      </c>
    </row>
    <row r="709" customFormat="false" ht="15" hidden="false" customHeight="false" outlineLevel="0" collapsed="false">
      <c r="A709" s="0" t="n">
        <v>708</v>
      </c>
      <c r="B709" s="0" t="n">
        <f aca="false">POISSON('Sample size'!$C$7,A709*'Sample size'!$C$6,TRUE())</f>
        <v>4.22644615692182E-016</v>
      </c>
    </row>
    <row r="710" customFormat="false" ht="15" hidden="false" customHeight="false" outlineLevel="0" collapsed="false">
      <c r="A710" s="0" t="n">
        <v>709</v>
      </c>
      <c r="B710" s="0" t="n">
        <f aca="false">POISSON('Sample size'!$C$7,A710*'Sample size'!$C$6,TRUE())</f>
        <v>4.02031994553198E-016</v>
      </c>
    </row>
    <row r="711" customFormat="false" ht="15" hidden="false" customHeight="false" outlineLevel="0" collapsed="false">
      <c r="A711" s="0" t="n">
        <v>710</v>
      </c>
      <c r="B711" s="0" t="n">
        <f aca="false">POISSON('Sample size'!$C$7,A711*'Sample size'!$C$6,TRUE())</f>
        <v>3.82424662809714E-016</v>
      </c>
    </row>
    <row r="712" customFormat="false" ht="15" hidden="false" customHeight="false" outlineLevel="0" collapsed="false">
      <c r="A712" s="0" t="n">
        <v>711</v>
      </c>
      <c r="B712" s="0" t="n">
        <f aca="false">POISSON('Sample size'!$C$7,A712*'Sample size'!$C$6,TRUE())</f>
        <v>3.63773591919362E-016</v>
      </c>
    </row>
    <row r="713" customFormat="false" ht="15" hidden="false" customHeight="false" outlineLevel="0" collapsed="false">
      <c r="A713" s="0" t="n">
        <v>712</v>
      </c>
      <c r="B713" s="0" t="n">
        <f aca="false">POISSON('Sample size'!$C$7,A713*'Sample size'!$C$6,TRUE())</f>
        <v>3.46032144490013E-016</v>
      </c>
    </row>
    <row r="714" customFormat="false" ht="15" hidden="false" customHeight="false" outlineLevel="0" collapsed="false">
      <c r="A714" s="0" t="n">
        <v>713</v>
      </c>
      <c r="B714" s="0" t="n">
        <f aca="false">POISSON('Sample size'!$C$7,A714*'Sample size'!$C$6,TRUE())</f>
        <v>3.29155957661984E-016</v>
      </c>
    </row>
    <row r="715" customFormat="false" ht="15" hidden="false" customHeight="false" outlineLevel="0" collapsed="false">
      <c r="A715" s="0" t="n">
        <v>714</v>
      </c>
      <c r="B715" s="0" t="n">
        <f aca="false">POISSON('Sample size'!$C$7,A715*'Sample size'!$C$6,TRUE())</f>
        <v>3.13102832177789E-016</v>
      </c>
    </row>
    <row r="716" customFormat="false" ht="15" hidden="false" customHeight="false" outlineLevel="0" collapsed="false">
      <c r="A716" s="0" t="n">
        <v>715</v>
      </c>
      <c r="B716" s="0" t="n">
        <f aca="false">POISSON('Sample size'!$C$7,A716*'Sample size'!$C$6,TRUE())</f>
        <v>2.97832626862023E-016</v>
      </c>
    </row>
    <row r="717" customFormat="false" ht="15" hidden="false" customHeight="false" outlineLevel="0" collapsed="false">
      <c r="A717" s="0" t="n">
        <v>716</v>
      </c>
      <c r="B717" s="0" t="n">
        <f aca="false">POISSON('Sample size'!$C$7,A717*'Sample size'!$C$6,TRUE())</f>
        <v>2.83307158247497E-016</v>
      </c>
    </row>
    <row r="718" customFormat="false" ht="15" hidden="false" customHeight="false" outlineLevel="0" collapsed="false">
      <c r="A718" s="0" t="n">
        <v>717</v>
      </c>
      <c r="B718" s="0" t="n">
        <f aca="false">POISSON('Sample size'!$C$7,A718*'Sample size'!$C$6,TRUE())</f>
        <v>2.694901050967E-016</v>
      </c>
    </row>
    <row r="719" customFormat="false" ht="15" hidden="false" customHeight="false" outlineLevel="0" collapsed="false">
      <c r="A719" s="0" t="n">
        <v>718</v>
      </c>
      <c r="B719" s="0" t="n">
        <f aca="false">POISSON('Sample size'!$C$7,A719*'Sample size'!$C$6,TRUE())</f>
        <v>2.56346917579771E-016</v>
      </c>
    </row>
    <row r="720" customFormat="false" ht="15" hidden="false" customHeight="false" outlineLevel="0" collapsed="false">
      <c r="A720" s="0" t="n">
        <v>719</v>
      </c>
      <c r="B720" s="0" t="n">
        <f aca="false">POISSON('Sample size'!$C$7,A720*'Sample size'!$C$6,TRUE())</f>
        <v>2.43844730881937E-016</v>
      </c>
    </row>
    <row r="721" customFormat="false" ht="15" hidden="false" customHeight="false" outlineLevel="0" collapsed="false">
      <c r="A721" s="0" t="n">
        <v>720</v>
      </c>
      <c r="B721" s="0" t="n">
        <f aca="false">POISSON('Sample size'!$C$7,A721*'Sample size'!$C$6,TRUE())</f>
        <v>2.31952283024357E-016</v>
      </c>
    </row>
    <row r="722" customFormat="false" ht="15" hidden="false" customHeight="false" outlineLevel="0" collapsed="false">
      <c r="A722" s="0" t="n">
        <v>721</v>
      </c>
      <c r="B722" s="0" t="n">
        <f aca="false">POISSON('Sample size'!$C$7,A722*'Sample size'!$C$6,TRUE())</f>
        <v>2.20639836692885E-016</v>
      </c>
    </row>
    <row r="723" customFormat="false" ht="15" hidden="false" customHeight="false" outlineLevel="0" collapsed="false">
      <c r="A723" s="0" t="n">
        <v>722</v>
      </c>
      <c r="B723" s="0" t="n">
        <f aca="false">POISSON('Sample size'!$C$7,A723*'Sample size'!$C$6,TRUE())</f>
        <v>2.09879104879305E-016</v>
      </c>
    </row>
    <row r="724" customFormat="false" ht="15" hidden="false" customHeight="false" outlineLevel="0" collapsed="false">
      <c r="A724" s="0" t="n">
        <v>723</v>
      </c>
      <c r="B724" s="0" t="n">
        <f aca="false">POISSON('Sample size'!$C$7,A724*'Sample size'!$C$6,TRUE())</f>
        <v>1.99643180149067E-016</v>
      </c>
    </row>
    <row r="725" customFormat="false" ht="15" hidden="false" customHeight="false" outlineLevel="0" collapsed="false">
      <c r="A725" s="0" t="n">
        <v>724</v>
      </c>
      <c r="B725" s="0" t="n">
        <f aca="false">POISSON('Sample size'!$C$7,A725*'Sample size'!$C$6,TRUE())</f>
        <v>1.89906467358688E-016</v>
      </c>
    </row>
    <row r="726" customFormat="false" ht="15" hidden="false" customHeight="false" outlineLevel="0" collapsed="false">
      <c r="A726" s="0" t="n">
        <v>725</v>
      </c>
      <c r="B726" s="0" t="n">
        <f aca="false">POISSON('Sample size'!$C$7,A726*'Sample size'!$C$6,TRUE())</f>
        <v>1.80644619654569E-016</v>
      </c>
    </row>
    <row r="727" customFormat="false" ht="15" hidden="false" customHeight="false" outlineLevel="0" collapsed="false">
      <c r="A727" s="0" t="n">
        <v>726</v>
      </c>
      <c r="B727" s="0" t="n">
        <f aca="false">POISSON('Sample size'!$C$7,A727*'Sample size'!$C$6,TRUE())</f>
        <v>1.71834477593166E-016</v>
      </c>
    </row>
    <row r="728" customFormat="false" ht="15" hidden="false" customHeight="false" outlineLevel="0" collapsed="false">
      <c r="A728" s="0" t="n">
        <v>727</v>
      </c>
      <c r="B728" s="0" t="n">
        <f aca="false">POISSON('Sample size'!$C$7,A728*'Sample size'!$C$6,TRUE())</f>
        <v>1.63454011230328E-016</v>
      </c>
    </row>
    <row r="729" customFormat="false" ht="15" hidden="false" customHeight="false" outlineLevel="0" collapsed="false">
      <c r="A729" s="0" t="n">
        <v>728</v>
      </c>
      <c r="B729" s="0" t="n">
        <f aca="false">POISSON('Sample size'!$C$7,A729*'Sample size'!$C$6,TRUE())</f>
        <v>1.55482265034959E-016</v>
      </c>
    </row>
    <row r="730" customFormat="false" ht="15" hidden="false" customHeight="false" outlineLevel="0" collapsed="false">
      <c r="A730" s="0" t="n">
        <v>729</v>
      </c>
      <c r="B730" s="0" t="n">
        <f aca="false">POISSON('Sample size'!$C$7,A730*'Sample size'!$C$6,TRUE())</f>
        <v>1.47899305489271E-016</v>
      </c>
    </row>
    <row r="731" customFormat="false" ht="15" hidden="false" customHeight="false" outlineLevel="0" collapsed="false">
      <c r="A731" s="0" t="n">
        <v>730</v>
      </c>
      <c r="B731" s="0" t="n">
        <f aca="false">POISSON('Sample size'!$C$7,A731*'Sample size'!$C$6,TRUE())</f>
        <v>1.40686171244615E-016</v>
      </c>
    </row>
    <row r="732" customFormat="false" ht="15" hidden="false" customHeight="false" outlineLevel="0" collapsed="false">
      <c r="A732" s="0" t="n">
        <v>731</v>
      </c>
      <c r="B732" s="0" t="n">
        <f aca="false">POISSON('Sample size'!$C$7,A732*'Sample size'!$C$6,TRUE())</f>
        <v>1.33824825708223E-016</v>
      </c>
    </row>
    <row r="733" customFormat="false" ht="15" hidden="false" customHeight="false" outlineLevel="0" collapsed="false">
      <c r="A733" s="0" t="n">
        <v>732</v>
      </c>
      <c r="B733" s="0" t="n">
        <f aca="false">POISSON('Sample size'!$C$7,A733*'Sample size'!$C$6,TRUE())</f>
        <v>1.27298111942342E-016</v>
      </c>
    </row>
    <row r="734" customFormat="false" ht="15" hidden="false" customHeight="false" outlineLevel="0" collapsed="false">
      <c r="A734" s="0" t="n">
        <v>733</v>
      </c>
      <c r="B734" s="0" t="n">
        <f aca="false">POISSON('Sample size'!$C$7,A734*'Sample size'!$C$6,TRUE())</f>
        <v>1.21089709762942E-016</v>
      </c>
    </row>
    <row r="735" customFormat="false" ht="15" hidden="false" customHeight="false" outlineLevel="0" collapsed="false">
      <c r="A735" s="0" t="n">
        <v>734</v>
      </c>
      <c r="B735" s="0" t="n">
        <f aca="false">POISSON('Sample size'!$C$7,A735*'Sample size'!$C$6,TRUE())</f>
        <v>1.15184094930761E-016</v>
      </c>
    </row>
    <row r="736" customFormat="false" ht="15" hidden="false" customHeight="false" outlineLevel="0" collapsed="false">
      <c r="A736" s="0" t="n">
        <v>735</v>
      </c>
      <c r="B736" s="0" t="n">
        <f aca="false">POISSON('Sample size'!$C$7,A736*'Sample size'!$C$6,TRUE())</f>
        <v>1.09566500332624E-016</v>
      </c>
    </row>
    <row r="737" customFormat="false" ht="15" hidden="false" customHeight="false" outlineLevel="0" collapsed="false">
      <c r="A737" s="0" t="n">
        <v>736</v>
      </c>
      <c r="B737" s="0" t="n">
        <f aca="false">POISSON('Sample size'!$C$7,A737*'Sample size'!$C$6,TRUE())</f>
        <v>1.04222879055958E-016</v>
      </c>
    </row>
    <row r="738" customFormat="false" ht="15" hidden="false" customHeight="false" outlineLevel="0" collapsed="false">
      <c r="A738" s="0" t="n">
        <v>737</v>
      </c>
      <c r="B738" s="0" t="n">
        <f aca="false">POISSON('Sample size'!$C$7,A738*'Sample size'!$C$6,TRUE())</f>
        <v>9.91398692642072E-017</v>
      </c>
    </row>
    <row r="739" customFormat="false" ht="15" hidden="false" customHeight="false" outlineLevel="0" collapsed="false">
      <c r="A739" s="0" t="n">
        <v>738</v>
      </c>
      <c r="B739" s="0" t="n">
        <f aca="false">POISSON('Sample size'!$C$7,A739*'Sample size'!$C$6,TRUE())</f>
        <v>9.43047607852681E-017</v>
      </c>
    </row>
    <row r="740" customFormat="false" ht="15" hidden="false" customHeight="false" outlineLevel="0" collapsed="false">
      <c r="A740" s="0" t="n">
        <v>739</v>
      </c>
      <c r="B740" s="0" t="n">
        <f aca="false">POISSON('Sample size'!$C$7,A740*'Sample size'!$C$6,TRUE())</f>
        <v>8.97054633294477E-017</v>
      </c>
    </row>
    <row r="741" customFormat="false" ht="15" hidden="false" customHeight="false" outlineLevel="0" collapsed="false">
      <c r="A741" s="0" t="n">
        <v>740</v>
      </c>
      <c r="B741" s="0" t="n">
        <f aca="false">POISSON('Sample size'!$C$7,A741*'Sample size'!$C$6,TRUE())</f>
        <v>8.53304762574407E-017</v>
      </c>
    </row>
    <row r="742" customFormat="false" ht="15" hidden="false" customHeight="false" outlineLevel="0" collapsed="false">
      <c r="A742" s="0" t="n">
        <v>741</v>
      </c>
      <c r="B742" s="0" t="n">
        <f aca="false">POISSON('Sample size'!$C$7,A742*'Sample size'!$C$6,TRUE())</f>
        <v>8.11688598227368E-017</v>
      </c>
    </row>
    <row r="743" customFormat="false" ht="15" hidden="false" customHeight="false" outlineLevel="0" collapsed="false">
      <c r="A743" s="0" t="n">
        <v>742</v>
      </c>
      <c r="B743" s="0" t="n">
        <f aca="false">POISSON('Sample size'!$C$7,A743*'Sample size'!$C$6,TRUE())</f>
        <v>7.72102078165612E-017</v>
      </c>
    </row>
    <row r="744" customFormat="false" ht="15" hidden="false" customHeight="false" outlineLevel="0" collapsed="false">
      <c r="A744" s="0" t="n">
        <v>743</v>
      </c>
      <c r="B744" s="0" t="n">
        <f aca="false">POISSON('Sample size'!$C$7,A744*'Sample size'!$C$6,TRUE())</f>
        <v>7.34446215469283E-017</v>
      </c>
    </row>
    <row r="745" customFormat="false" ht="15" hidden="false" customHeight="false" outlineLevel="0" collapsed="false">
      <c r="A745" s="0" t="n">
        <v>744</v>
      </c>
      <c r="B745" s="0" t="n">
        <f aca="false">POISSON('Sample size'!$C$7,A745*'Sample size'!$C$6,TRUE())</f>
        <v>6.9862685086757E-017</v>
      </c>
    </row>
    <row r="746" customFormat="false" ht="15" hidden="false" customHeight="false" outlineLevel="0" collapsed="false">
      <c r="A746" s="0" t="n">
        <v>745</v>
      </c>
      <c r="B746" s="0" t="n">
        <f aca="false">POISSON('Sample size'!$C$7,A746*'Sample size'!$C$6,TRUE())</f>
        <v>6.64554417291507E-017</v>
      </c>
    </row>
    <row r="747" customFormat="false" ht="15" hidden="false" customHeight="false" outlineLevel="0" collapsed="false">
      <c r="A747" s="0" t="n">
        <v>746</v>
      </c>
      <c r="B747" s="0" t="n">
        <f aca="false">POISSON('Sample size'!$C$7,A747*'Sample size'!$C$6,TRUE())</f>
        <v>6.32143715909605E-017</v>
      </c>
    </row>
    <row r="748" customFormat="false" ht="15" hidden="false" customHeight="false" outlineLevel="0" collapsed="false">
      <c r="A748" s="0" t="n">
        <v>747</v>
      </c>
      <c r="B748" s="0" t="n">
        <f aca="false">POISSON('Sample size'!$C$7,A748*'Sample size'!$C$6,TRUE())</f>
        <v>6.01313703086438E-017</v>
      </c>
    </row>
    <row r="749" customFormat="false" ht="15" hidden="false" customHeight="false" outlineLevel="0" collapsed="false">
      <c r="A749" s="0" t="n">
        <v>748</v>
      </c>
      <c r="B749" s="0" t="n">
        <f aca="false">POISSON('Sample size'!$C$7,A749*'Sample size'!$C$6,TRUE())</f>
        <v>5.71987287731307E-017</v>
      </c>
    </row>
    <row r="750" customFormat="false" ht="15" hidden="false" customHeight="false" outlineLevel="0" collapsed="false">
      <c r="A750" s="0" t="n">
        <v>749</v>
      </c>
      <c r="B750" s="0" t="n">
        <f aca="false">POISSON('Sample size'!$C$7,A750*'Sample size'!$C$6,TRUE())</f>
        <v>5.44091138530373E-017</v>
      </c>
    </row>
    <row r="751" customFormat="false" ht="15" hidden="false" customHeight="false" outlineLevel="0" collapsed="false">
      <c r="A751" s="0" t="n">
        <v>750</v>
      </c>
      <c r="B751" s="0" t="n">
        <f aca="false">POISSON('Sample size'!$C$7,A751*'Sample size'!$C$6,TRUE())</f>
        <v>5.17555500580187E-017</v>
      </c>
    </row>
    <row r="752" customFormat="false" ht="15" hidden="false" customHeight="false" outlineLevel="0" collapsed="false">
      <c r="A752" s="0" t="n">
        <v>751</v>
      </c>
      <c r="B752" s="0" t="n">
        <f aca="false">POISSON('Sample size'!$C$7,A752*'Sample size'!$C$6,TRUE())</f>
        <v>4.92314020964068E-017</v>
      </c>
    </row>
    <row r="753" customFormat="false" ht="15" hidden="false" customHeight="false" outlineLevel="0" collapsed="false">
      <c r="A753" s="0" t="n">
        <v>752</v>
      </c>
      <c r="B753" s="0" t="n">
        <f aca="false">POISSON('Sample size'!$C$7,A753*'Sample size'!$C$6,TRUE())</f>
        <v>4.68303582835284E-017</v>
      </c>
    </row>
    <row r="754" customFormat="false" ht="15" hidden="false" customHeight="false" outlineLevel="0" collapsed="false">
      <c r="A754" s="0" t="n">
        <v>753</v>
      </c>
      <c r="B754" s="0" t="n">
        <f aca="false">POISSON('Sample size'!$C$7,A754*'Sample size'!$C$6,TRUE())</f>
        <v>4.45464147592031E-017</v>
      </c>
    </row>
    <row r="755" customFormat="false" ht="15" hidden="false" customHeight="false" outlineLevel="0" collapsed="false">
      <c r="A755" s="0" t="n">
        <v>754</v>
      </c>
      <c r="B755" s="0" t="n">
        <f aca="false">POISSON('Sample size'!$C$7,A755*'Sample size'!$C$6,TRUE())</f>
        <v>4.23738604749667E-017</v>
      </c>
    </row>
    <row r="756" customFormat="false" ht="15" hidden="false" customHeight="false" outlineLevel="0" collapsed="false">
      <c r="A756" s="0" t="n">
        <v>755</v>
      </c>
      <c r="B756" s="0" t="n">
        <f aca="false">POISSON('Sample size'!$C$7,A756*'Sample size'!$C$6,TRUE())</f>
        <v>4.03072629134762E-017</v>
      </c>
    </row>
    <row r="757" customFormat="false" ht="15" hidden="false" customHeight="false" outlineLevel="0" collapsed="false">
      <c r="A757" s="0" t="n">
        <v>756</v>
      </c>
      <c r="B757" s="0" t="n">
        <f aca="false">POISSON('Sample size'!$C$7,A757*'Sample size'!$C$6,TRUE())</f>
        <v>3.83414545043848E-017</v>
      </c>
    </row>
    <row r="758" customFormat="false" ht="15" hidden="false" customHeight="false" outlineLevel="0" collapsed="false">
      <c r="A758" s="0" t="n">
        <v>757</v>
      </c>
      <c r="B758" s="0" t="n">
        <f aca="false">POISSON('Sample size'!$C$7,A758*'Sample size'!$C$6,TRUE())</f>
        <v>3.64715197027264E-017</v>
      </c>
    </row>
    <row r="759" customFormat="false" ht="15" hidden="false" customHeight="false" outlineLevel="0" collapsed="false">
      <c r="A759" s="0" t="n">
        <v>758</v>
      </c>
      <c r="B759" s="0" t="n">
        <f aca="false">POISSON('Sample size'!$C$7,A759*'Sample size'!$C$6,TRUE())</f>
        <v>3.4692782697491E-017</v>
      </c>
    </row>
    <row r="760" customFormat="false" ht="15" hidden="false" customHeight="false" outlineLevel="0" collapsed="false">
      <c r="A760" s="0" t="n">
        <v>759</v>
      </c>
      <c r="B760" s="0" t="n">
        <f aca="false">POISSON('Sample size'!$C$7,A760*'Sample size'!$C$6,TRUE())</f>
        <v>3.30007957196625E-017</v>
      </c>
    </row>
    <row r="761" customFormat="false" ht="15" hidden="false" customHeight="false" outlineLevel="0" collapsed="false">
      <c r="A761" s="0" t="n">
        <v>760</v>
      </c>
      <c r="B761" s="0" t="n">
        <f aca="false">POISSON('Sample size'!$C$7,A761*'Sample size'!$C$6,TRUE())</f>
        <v>3.13913279204803E-017</v>
      </c>
    </row>
    <row r="762" customFormat="false" ht="15" hidden="false" customHeight="false" outlineLevel="0" collapsed="false">
      <c r="A762" s="0" t="n">
        <v>761</v>
      </c>
      <c r="B762" s="0" t="n">
        <f aca="false">POISSON('Sample size'!$C$7,A762*'Sample size'!$C$6,TRUE())</f>
        <v>2.98603547921115E-017</v>
      </c>
    </row>
    <row r="763" customFormat="false" ht="15" hidden="false" customHeight="false" outlineLevel="0" collapsed="false">
      <c r="A763" s="0" t="n">
        <v>762</v>
      </c>
      <c r="B763" s="0" t="n">
        <f aca="false">POISSON('Sample size'!$C$7,A763*'Sample size'!$C$6,TRUE())</f>
        <v>2.84040481042875E-017</v>
      </c>
    </row>
    <row r="764" customFormat="false" ht="15" hidden="false" customHeight="false" outlineLevel="0" collapsed="false">
      <c r="A764" s="0" t="n">
        <v>763</v>
      </c>
      <c r="B764" s="0" t="n">
        <f aca="false">POISSON('Sample size'!$C$7,A764*'Sample size'!$C$6,TRUE())</f>
        <v>2.70187663317321E-017</v>
      </c>
    </row>
    <row r="765" customFormat="false" ht="15" hidden="false" customHeight="false" outlineLevel="0" collapsed="false">
      <c r="A765" s="0" t="n">
        <v>764</v>
      </c>
      <c r="B765" s="0" t="n">
        <f aca="false">POISSON('Sample size'!$C$7,A765*'Sample size'!$C$6,TRUE())</f>
        <v>2.57010455484526E-017</v>
      </c>
    </row>
    <row r="766" customFormat="false" ht="15" hidden="false" customHeight="false" outlineLevel="0" collapsed="false">
      <c r="A766" s="0" t="n">
        <v>765</v>
      </c>
      <c r="B766" s="0" t="n">
        <f aca="false">POISSON('Sample size'!$C$7,A766*'Sample size'!$C$6,TRUE())</f>
        <v>2.44475907661213E-017</v>
      </c>
    </row>
    <row r="767" customFormat="false" ht="15" hidden="false" customHeight="false" outlineLevel="0" collapsed="false">
      <c r="A767" s="0" t="n">
        <v>766</v>
      </c>
      <c r="B767" s="0" t="n">
        <f aca="false">POISSON('Sample size'!$C$7,A767*'Sample size'!$C$6,TRUE())</f>
        <v>2.32552676948864E-017</v>
      </c>
    </row>
    <row r="768" customFormat="false" ht="15" hidden="false" customHeight="false" outlineLevel="0" collapsed="false">
      <c r="A768" s="0" t="n">
        <v>767</v>
      </c>
      <c r="B768" s="0" t="n">
        <f aca="false">POISSON('Sample size'!$C$7,A768*'Sample size'!$C$6,TRUE())</f>
        <v>2.21210949060169E-017</v>
      </c>
    </row>
    <row r="769" customFormat="false" ht="15" hidden="false" customHeight="false" outlineLevel="0" collapsed="false">
      <c r="A769" s="0" t="n">
        <v>768</v>
      </c>
      <c r="B769" s="0" t="n">
        <f aca="false">POISSON('Sample size'!$C$7,A769*'Sample size'!$C$6,TRUE())</f>
        <v>2.10422363767761E-017</v>
      </c>
    </row>
    <row r="770" customFormat="false" ht="15" hidden="false" customHeight="false" outlineLevel="0" collapsed="false">
      <c r="A770" s="0" t="n">
        <v>769</v>
      </c>
      <c r="B770" s="0" t="n">
        <f aca="false">POISSON('Sample size'!$C$7,A770*'Sample size'!$C$6,TRUE())</f>
        <v>2.00159943988888E-017</v>
      </c>
    </row>
    <row r="771" customFormat="false" ht="15" hidden="false" customHeight="false" outlineLevel="0" collapsed="false">
      <c r="A771" s="0" t="n">
        <v>770</v>
      </c>
      <c r="B771" s="0" t="n">
        <f aca="false">POISSON('Sample size'!$C$7,A771*'Sample size'!$C$6,TRUE())</f>
        <v>1.90398028328645E-017</v>
      </c>
    </row>
    <row r="772" customFormat="false" ht="15" hidden="false" customHeight="false" outlineLevel="0" collapsed="false">
      <c r="A772" s="0" t="n">
        <v>771</v>
      </c>
      <c r="B772" s="0" t="n">
        <f aca="false">POISSON('Sample size'!$C$7,A772*'Sample size'!$C$6,TRUE())</f>
        <v>1.81112206913127E-017</v>
      </c>
    </row>
    <row r="773" customFormat="false" ht="15" hidden="false" customHeight="false" outlineLevel="0" collapsed="false">
      <c r="A773" s="0" t="n">
        <v>772</v>
      </c>
      <c r="B773" s="0" t="n">
        <f aca="false">POISSON('Sample size'!$C$7,A773*'Sample size'!$C$6,TRUE())</f>
        <v>1.72279260352029E-017</v>
      </c>
    </row>
    <row r="774" customFormat="false" ht="15" hidden="false" customHeight="false" outlineLevel="0" collapsed="false">
      <c r="A774" s="0" t="n">
        <v>773</v>
      </c>
      <c r="B774" s="0" t="n">
        <f aca="false">POISSON('Sample size'!$C$7,A774*'Sample size'!$C$6,TRUE())</f>
        <v>1.63877101678068E-017</v>
      </c>
    </row>
    <row r="775" customFormat="false" ht="15" hidden="false" customHeight="false" outlineLevel="0" collapsed="false">
      <c r="A775" s="0" t="n">
        <v>774</v>
      </c>
      <c r="B775" s="0" t="n">
        <f aca="false">POISSON('Sample size'!$C$7,A775*'Sample size'!$C$6,TRUE())</f>
        <v>1.55884721118074E-017</v>
      </c>
    </row>
    <row r="776" customFormat="false" ht="15" hidden="false" customHeight="false" outlineLevel="0" collapsed="false">
      <c r="A776" s="0" t="n">
        <v>775</v>
      </c>
      <c r="B776" s="0" t="n">
        <f aca="false">POISSON('Sample size'!$C$7,A776*'Sample size'!$C$6,TRUE())</f>
        <v>1.482821335576E-017</v>
      </c>
    </row>
    <row r="777" customFormat="false" ht="15" hidden="false" customHeight="false" outlineLevel="0" collapsed="false">
      <c r="A777" s="0" t="n">
        <v>776</v>
      </c>
      <c r="B777" s="0" t="n">
        <f aca="false">POISSON('Sample size'!$C$7,A777*'Sample size'!$C$6,TRUE())</f>
        <v>1.41050328567734E-017</v>
      </c>
    </row>
    <row r="778" customFormat="false" ht="15" hidden="false" customHeight="false" outlineLevel="0" collapsed="false">
      <c r="A778" s="0" t="n">
        <v>777</v>
      </c>
      <c r="B778" s="0" t="n">
        <f aca="false">POISSON('Sample size'!$C$7,A778*'Sample size'!$C$6,TRUE())</f>
        <v>1.34171222869122E-017</v>
      </c>
    </row>
    <row r="779" customFormat="false" ht="15" hidden="false" customHeight="false" outlineLevel="0" collapsed="false">
      <c r="A779" s="0" t="n">
        <v>778</v>
      </c>
      <c r="B779" s="0" t="n">
        <f aca="false">POISSON('Sample size'!$C$7,A779*'Sample size'!$C$6,TRUE())</f>
        <v>1.27627615114352E-017</v>
      </c>
    </row>
    <row r="780" customFormat="false" ht="15" hidden="false" customHeight="false" outlineLevel="0" collapsed="false">
      <c r="A780" s="0" t="n">
        <v>779</v>
      </c>
      <c r="B780" s="0" t="n">
        <f aca="false">POISSON('Sample size'!$C$7,A780*'Sample size'!$C$6,TRUE())</f>
        <v>1.21403142875624E-017</v>
      </c>
    </row>
    <row r="781" customFormat="false" ht="15" hidden="false" customHeight="false" outlineLevel="0" collapsed="false">
      <c r="A781" s="0" t="n">
        <v>780</v>
      </c>
      <c r="B781" s="0" t="n">
        <f aca="false">POISSON('Sample size'!$C$7,A781*'Sample size'!$C$6,TRUE())</f>
        <v>1.15482241730158E-017</v>
      </c>
    </row>
    <row r="782" customFormat="false" ht="15" hidden="false" customHeight="false" outlineLevel="0" collapsed="false">
      <c r="A782" s="0" t="n">
        <v>781</v>
      </c>
      <c r="B782" s="0" t="n">
        <f aca="false">POISSON('Sample size'!$C$7,A782*'Sample size'!$C$6,TRUE())</f>
        <v>1.0985010634103E-017</v>
      </c>
    </row>
    <row r="783" customFormat="false" ht="15" hidden="false" customHeight="false" outlineLevel="0" collapsed="false">
      <c r="A783" s="0" t="n">
        <v>782</v>
      </c>
      <c r="B783" s="0" t="n">
        <f aca="false">POISSON('Sample size'!$C$7,A783*'Sample size'!$C$6,TRUE())</f>
        <v>1.0449265343612E-017</v>
      </c>
    </row>
    <row r="784" customFormat="false" ht="15" hidden="false" customHeight="false" outlineLevel="0" collapsed="false">
      <c r="A784" s="0" t="n">
        <v>783</v>
      </c>
      <c r="B784" s="0" t="n">
        <f aca="false">POISSON('Sample size'!$C$7,A784*'Sample size'!$C$6,TRUE())</f>
        <v>9.9396486592593E-018</v>
      </c>
    </row>
    <row r="785" customFormat="false" ht="15" hidden="false" customHeight="false" outlineLevel="0" collapsed="false">
      <c r="A785" s="0" t="n">
        <v>784</v>
      </c>
      <c r="B785" s="0" t="n">
        <f aca="false">POISSON('Sample size'!$C$7,A785*'Sample size'!$C$6,TRUE())</f>
        <v>9.45488627388654E-018</v>
      </c>
    </row>
    <row r="786" customFormat="false" ht="15" hidden="false" customHeight="false" outlineLevel="0" collapsed="false">
      <c r="A786" s="0" t="n">
        <v>785</v>
      </c>
      <c r="B786" s="0" t="n">
        <f aca="false">POISSON('Sample size'!$C$7,A786*'Sample size'!$C$6,TRUE())</f>
        <v>8.99376602902882E-018</v>
      </c>
    </row>
    <row r="787" customFormat="false" ht="15" hidden="false" customHeight="false" outlineLevel="0" collapsed="false">
      <c r="A787" s="0" t="n">
        <v>786</v>
      </c>
      <c r="B787" s="0" t="n">
        <f aca="false">POISSON('Sample size'!$C$7,A787*'Sample size'!$C$6,TRUE())</f>
        <v>8.55513488388712E-018</v>
      </c>
    </row>
    <row r="788" customFormat="false" ht="15" hidden="false" customHeight="false" outlineLevel="0" collapsed="false">
      <c r="A788" s="0" t="n">
        <v>787</v>
      </c>
      <c r="B788" s="0" t="n">
        <f aca="false">POISSON('Sample size'!$C$7,A788*'Sample size'!$C$6,TRUE())</f>
        <v>8.13789603212595E-018</v>
      </c>
    </row>
    <row r="789" customFormat="false" ht="15" hidden="false" customHeight="false" outlineLevel="0" collapsed="false">
      <c r="A789" s="0" t="n">
        <v>788</v>
      </c>
      <c r="B789" s="0" t="n">
        <f aca="false">POISSON('Sample size'!$C$7,A789*'Sample size'!$C$6,TRUE())</f>
        <v>7.74100615928578E-018</v>
      </c>
    </row>
    <row r="790" customFormat="false" ht="15" hidden="false" customHeight="false" outlineLevel="0" collapsed="false">
      <c r="A790" s="0" t="n">
        <v>789</v>
      </c>
      <c r="B790" s="0" t="n">
        <f aca="false">POISSON('Sample size'!$C$7,A790*'Sample size'!$C$6,TRUE())</f>
        <v>7.36347283395392E-018</v>
      </c>
    </row>
    <row r="791" customFormat="false" ht="15" hidden="false" customHeight="false" outlineLevel="0" collapsed="false">
      <c r="A791" s="0" t="n">
        <v>790</v>
      </c>
      <c r="B791" s="0" t="n">
        <f aca="false">POISSON('Sample size'!$C$7,A791*'Sample size'!$C$6,TRUE())</f>
        <v>7.00435202616865E-018</v>
      </c>
    </row>
    <row r="792" customFormat="false" ht="15" hidden="false" customHeight="false" outlineLevel="0" collapsed="false">
      <c r="A792" s="0" t="n">
        <v>791</v>
      </c>
      <c r="B792" s="0" t="n">
        <f aca="false">POISSON('Sample size'!$C$7,A792*'Sample size'!$C$6,TRUE())</f>
        <v>6.66274574685278E-018</v>
      </c>
    </row>
    <row r="793" customFormat="false" ht="15" hidden="false" customHeight="false" outlineLevel="0" collapsed="false">
      <c r="A793" s="0" t="n">
        <v>792</v>
      </c>
      <c r="B793" s="0" t="n">
        <f aca="false">POISSON('Sample size'!$C$7,A793*'Sample size'!$C$6,TRUE())</f>
        <v>6.33779980237337E-018</v>
      </c>
    </row>
    <row r="794" customFormat="false" ht="15" hidden="false" customHeight="false" outlineLevel="0" collapsed="false">
      <c r="A794" s="0" t="n">
        <v>793</v>
      </c>
      <c r="B794" s="0" t="n">
        <f aca="false">POISSON('Sample size'!$C$7,A794*'Sample size'!$C$6,TRUE())</f>
        <v>6.02870165861233E-018</v>
      </c>
    </row>
    <row r="795" customFormat="false" ht="15" hidden="false" customHeight="false" outlineLevel="0" collapsed="false">
      <c r="A795" s="0" t="n">
        <v>794</v>
      </c>
      <c r="B795" s="0" t="n">
        <f aca="false">POISSON('Sample size'!$C$7,A795*'Sample size'!$C$6,TRUE())</f>
        <v>5.73467840920833E-018</v>
      </c>
    </row>
    <row r="796" customFormat="false" ht="15" hidden="false" customHeight="false" outlineLevel="0" collapsed="false">
      <c r="A796" s="0" t="n">
        <v>795</v>
      </c>
      <c r="B796" s="0" t="n">
        <f aca="false">POISSON('Sample size'!$C$7,A796*'Sample size'!$C$6,TRUE())</f>
        <v>5.45499484288792E-018</v>
      </c>
    </row>
    <row r="797" customFormat="false" ht="15" hidden="false" customHeight="false" outlineLevel="0" collapsed="false">
      <c r="A797" s="0" t="n">
        <v>796</v>
      </c>
      <c r="B797" s="0" t="n">
        <f aca="false">POISSON('Sample size'!$C$7,A797*'Sample size'!$C$6,TRUE())</f>
        <v>5.18895160505462E-018</v>
      </c>
    </row>
    <row r="798" customFormat="false" ht="15" hidden="false" customHeight="false" outlineLevel="0" collapsed="false">
      <c r="A798" s="0" t="n">
        <v>797</v>
      </c>
      <c r="B798" s="0" t="n">
        <f aca="false">POISSON('Sample size'!$C$7,A798*'Sample size'!$C$6,TRUE())</f>
        <v>4.93588344903818E-018</v>
      </c>
    </row>
    <row r="799" customFormat="false" ht="15" hidden="false" customHeight="false" outlineLevel="0" collapsed="false">
      <c r="A799" s="0" t="n">
        <v>798</v>
      </c>
      <c r="B799" s="0" t="n">
        <f aca="false">POISSON('Sample size'!$C$7,A799*'Sample size'!$C$6,TRUE())</f>
        <v>4.69515757263116E-018</v>
      </c>
    </row>
    <row r="800" customFormat="false" ht="15" hidden="false" customHeight="false" outlineLevel="0" collapsed="false">
      <c r="A800" s="0" t="n">
        <v>799</v>
      </c>
      <c r="B800" s="0" t="n">
        <f aca="false">POISSON('Sample size'!$C$7,A800*'Sample size'!$C$6,TRUE())</f>
        <v>4.46617203575412E-018</v>
      </c>
    </row>
    <row r="801" customFormat="false" ht="15" hidden="false" customHeight="false" outlineLevel="0" collapsed="false">
      <c r="A801" s="0" t="n">
        <v>800</v>
      </c>
      <c r="B801" s="0" t="n">
        <f aca="false">POISSON('Sample size'!$C$7,A801*'Sample size'!$C$6,TRUE())</f>
        <v>4.24835425529159E-018</v>
      </c>
    </row>
    <row r="802" customFormat="false" ht="15" hidden="false" customHeight="false" outlineLevel="0" collapsed="false">
      <c r="A802" s="0" t="n">
        <v>801</v>
      </c>
      <c r="B802" s="0" t="n">
        <f aca="false">POISSON('Sample size'!$C$7,A802*'Sample size'!$C$6,TRUE())</f>
        <v>4.04115957333616E-018</v>
      </c>
    </row>
    <row r="803" customFormat="false" ht="15" hidden="false" customHeight="false" outlineLevel="0" collapsed="false">
      <c r="A803" s="0" t="n">
        <v>802</v>
      </c>
      <c r="B803" s="0" t="n">
        <f aca="false">POISSON('Sample size'!$C$7,A803*'Sample size'!$C$6,TRUE())</f>
        <v>3.84406989526012E-018</v>
      </c>
    </row>
    <row r="804" customFormat="false" ht="15" hidden="false" customHeight="false" outlineLevel="0" collapsed="false">
      <c r="A804" s="0" t="n">
        <v>803</v>
      </c>
      <c r="B804" s="0" t="n">
        <f aca="false">POISSON('Sample size'!$C$7,A804*'Sample size'!$C$6,TRUE())</f>
        <v>3.65659239420879E-018</v>
      </c>
    </row>
    <row r="805" customFormat="false" ht="15" hidden="false" customHeight="false" outlineLevel="0" collapsed="false">
      <c r="A805" s="0" t="n">
        <v>804</v>
      </c>
      <c r="B805" s="0" t="n">
        <f aca="false">POISSON('Sample size'!$C$7,A805*'Sample size'!$C$6,TRUE())</f>
        <v>3.47825827877692E-018</v>
      </c>
    </row>
    <row r="806" customFormat="false" ht="15" hidden="false" customHeight="false" outlineLevel="0" collapsed="false">
      <c r="A806" s="0" t="n">
        <v>805</v>
      </c>
      <c r="B806" s="0" t="n">
        <f aca="false">POISSON('Sample size'!$C$7,A806*'Sample size'!$C$6,TRUE())</f>
        <v>3.30862162078582E-018</v>
      </c>
    </row>
    <row r="807" customFormat="false" ht="15" hidden="false" customHeight="false" outlineLevel="0" collapsed="false">
      <c r="A807" s="0" t="n">
        <v>806</v>
      </c>
      <c r="B807" s="0" t="n">
        <f aca="false">POISSON('Sample size'!$C$7,A807*'Sample size'!$C$6,TRUE())</f>
        <v>3.14725824023071E-018</v>
      </c>
    </row>
    <row r="808" customFormat="false" ht="15" hidden="false" customHeight="false" outlineLevel="0" collapsed="false">
      <c r="A808" s="0" t="n">
        <v>807</v>
      </c>
      <c r="B808" s="0" t="n">
        <f aca="false">POISSON('Sample size'!$C$7,A808*'Sample size'!$C$6,TRUE())</f>
        <v>2.99376464460979E-018</v>
      </c>
    </row>
    <row r="809" customFormat="false" ht="15" hidden="false" customHeight="false" outlineLevel="0" collapsed="false">
      <c r="A809" s="0" t="n">
        <v>808</v>
      </c>
      <c r="B809" s="0" t="n">
        <f aca="false">POISSON('Sample size'!$C$7,A809*'Sample size'!$C$6,TRUE())</f>
        <v>2.84775701998275E-018</v>
      </c>
    </row>
    <row r="810" customFormat="false" ht="15" hidden="false" customHeight="false" outlineLevel="0" collapsed="false">
      <c r="A810" s="0" t="n">
        <v>809</v>
      </c>
      <c r="B810" s="0" t="n">
        <f aca="false">POISSON('Sample size'!$C$7,A810*'Sample size'!$C$6,TRUE())</f>
        <v>2.70887027123606E-018</v>
      </c>
    </row>
    <row r="811" customFormat="false" ht="15" hidden="false" customHeight="false" outlineLevel="0" collapsed="false">
      <c r="A811" s="0" t="n">
        <v>810</v>
      </c>
      <c r="B811" s="0" t="n">
        <f aca="false">POISSON('Sample size'!$C$7,A811*'Sample size'!$C$6,TRUE())</f>
        <v>2.57675710915498E-018</v>
      </c>
    </row>
    <row r="812" customFormat="false" ht="15" hidden="false" customHeight="false" outlineLevel="0" collapsed="false">
      <c r="A812" s="0" t="n">
        <v>811</v>
      </c>
      <c r="B812" s="0" t="n">
        <f aca="false">POISSON('Sample size'!$C$7,A812*'Sample size'!$C$6,TRUE())</f>
        <v>2.45108718201961E-018</v>
      </c>
    </row>
    <row r="813" customFormat="false" ht="15" hidden="false" customHeight="false" outlineLevel="0" collapsed="false">
      <c r="A813" s="0" t="n">
        <v>812</v>
      </c>
      <c r="B813" s="0" t="n">
        <f aca="false">POISSON('Sample size'!$C$7,A813*'Sample size'!$C$6,TRUE())</f>
        <v>2.33154624955359E-018</v>
      </c>
    </row>
    <row r="814" customFormat="false" ht="15" hidden="false" customHeight="false" outlineLevel="0" collapsed="false">
      <c r="A814" s="0" t="n">
        <v>813</v>
      </c>
      <c r="B814" s="0" t="n">
        <f aca="false">POISSON('Sample size'!$C$7,A814*'Sample size'!$C$6,TRUE())</f>
        <v>2.21783539715965E-018</v>
      </c>
    </row>
    <row r="815" customFormat="false" ht="15" hidden="false" customHeight="false" outlineLevel="0" collapsed="false">
      <c r="A815" s="0" t="n">
        <v>814</v>
      </c>
      <c r="B815" s="0" t="n">
        <f aca="false">POISSON('Sample size'!$C$7,A815*'Sample size'!$C$6,TRUE())</f>
        <v>2.1096702884775E-018</v>
      </c>
    </row>
    <row r="816" customFormat="false" ht="15" hidden="false" customHeight="false" outlineLevel="0" collapsed="false">
      <c r="A816" s="0" t="n">
        <v>815</v>
      </c>
      <c r="B816" s="0" t="n">
        <f aca="false">POISSON('Sample size'!$C$7,A816*'Sample size'!$C$6,TRUE())</f>
        <v>2.00678045439471E-018</v>
      </c>
    </row>
    <row r="817" customFormat="false" ht="15" hidden="false" customHeight="false" outlineLevel="0" collapsed="false">
      <c r="A817" s="0" t="n">
        <v>816</v>
      </c>
      <c r="B817" s="0" t="n">
        <f aca="false">POISSON('Sample size'!$C$7,A817*'Sample size'!$C$6,TRUE())</f>
        <v>1.90890861673315E-018</v>
      </c>
    </row>
    <row r="818" customFormat="false" ht="15" hidden="false" customHeight="false" outlineLevel="0" collapsed="false">
      <c r="A818" s="0" t="n">
        <v>817</v>
      </c>
      <c r="B818" s="0" t="n">
        <f aca="false">POISSON('Sample size'!$C$7,A818*'Sample size'!$C$6,TRUE())</f>
        <v>1.81581004491954E-018</v>
      </c>
    </row>
    <row r="819" customFormat="false" ht="15" hidden="false" customHeight="false" outlineLevel="0" collapsed="false">
      <c r="A819" s="0" t="n">
        <v>818</v>
      </c>
      <c r="B819" s="0" t="n">
        <f aca="false">POISSON('Sample size'!$C$7,A819*'Sample size'!$C$6,TRUE())</f>
        <v>1.72725194403142E-018</v>
      </c>
    </row>
    <row r="820" customFormat="false" ht="15" hidden="false" customHeight="false" outlineLevel="0" collapsed="false">
      <c r="A820" s="0" t="n">
        <v>819</v>
      </c>
      <c r="B820" s="0" t="n">
        <f aca="false">POISSON('Sample size'!$C$7,A820*'Sample size'!$C$6,TRUE())</f>
        <v>1.64301287268875E-018</v>
      </c>
    </row>
    <row r="821" customFormat="false" ht="15" hidden="false" customHeight="false" outlineLevel="0" collapsed="false">
      <c r="A821" s="0" t="n">
        <v>820</v>
      </c>
      <c r="B821" s="0" t="n">
        <f aca="false">POISSON('Sample size'!$C$7,A821*'Sample size'!$C$6,TRUE())</f>
        <v>1.56288218933499E-018</v>
      </c>
    </row>
    <row r="822" customFormat="false" ht="15" hidden="false" customHeight="false" outlineLevel="0" collapsed="false">
      <c r="A822" s="0" t="n">
        <v>821</v>
      </c>
      <c r="B822" s="0" t="n">
        <f aca="false">POISSON('Sample size'!$C$7,A822*'Sample size'!$C$6,TRUE())</f>
        <v>1.48665952552353E-018</v>
      </c>
    </row>
    <row r="823" customFormat="false" ht="15" hidden="false" customHeight="false" outlineLevel="0" collapsed="false">
      <c r="A823" s="0" t="n">
        <v>822</v>
      </c>
      <c r="B823" s="0" t="n">
        <f aca="false">POISSON('Sample size'!$C$7,A823*'Sample size'!$C$6,TRUE())</f>
        <v>1.41415428489226E-018</v>
      </c>
    </row>
    <row r="824" customFormat="false" ht="15" hidden="false" customHeight="false" outlineLevel="0" collapsed="false">
      <c r="A824" s="0" t="n">
        <v>823</v>
      </c>
      <c r="B824" s="0" t="n">
        <f aca="false">POISSON('Sample size'!$C$7,A824*'Sample size'!$C$6,TRUE())</f>
        <v>1.34518516657327E-018</v>
      </c>
    </row>
    <row r="825" customFormat="false" ht="15" hidden="false" customHeight="false" outlineLevel="0" collapsed="false">
      <c r="A825" s="0" t="n">
        <v>824</v>
      </c>
      <c r="B825" s="0" t="n">
        <f aca="false">POISSON('Sample size'!$C$7,A825*'Sample size'!$C$6,TRUE())</f>
        <v>1.2795797118464E-018</v>
      </c>
    </row>
    <row r="826" customFormat="false" ht="15" hidden="false" customHeight="false" outlineLevel="0" collapsed="false">
      <c r="A826" s="0" t="n">
        <v>825</v>
      </c>
      <c r="B826" s="0" t="n">
        <f aca="false">POISSON('Sample size'!$C$7,A826*'Sample size'!$C$6,TRUE())</f>
        <v>1.21717387290244E-018</v>
      </c>
    </row>
    <row r="827" customFormat="false" ht="15" hidden="false" customHeight="false" outlineLevel="0" collapsed="false">
      <c r="A827" s="0" t="n">
        <v>826</v>
      </c>
      <c r="B827" s="0" t="n">
        <f aca="false">POISSON('Sample size'!$C$7,A827*'Sample size'!$C$6,TRUE())</f>
        <v>1.15781160263829E-018</v>
      </c>
    </row>
    <row r="828" customFormat="false" ht="15" hidden="false" customHeight="false" outlineLevel="0" collapsed="false">
      <c r="A828" s="0" t="n">
        <v>827</v>
      </c>
      <c r="B828" s="0" t="n">
        <f aca="false">POISSON('Sample size'!$C$7,A828*'Sample size'!$C$6,TRUE())</f>
        <v>1.10134446445787E-018</v>
      </c>
    </row>
    <row r="829" customFormat="false" ht="15" hidden="false" customHeight="false" outlineLevel="0" collapsed="false">
      <c r="A829" s="0" t="n">
        <v>828</v>
      </c>
      <c r="B829" s="0" t="n">
        <f aca="false">POISSON('Sample size'!$C$7,A829*'Sample size'!$C$6,TRUE())</f>
        <v>1.0476312611033E-018</v>
      </c>
    </row>
    <row r="830" customFormat="false" ht="15" hidden="false" customHeight="false" outlineLevel="0" collapsed="false">
      <c r="A830" s="0" t="n">
        <v>829</v>
      </c>
      <c r="B830" s="0" t="n">
        <f aca="false">POISSON('Sample size'!$C$7,A830*'Sample size'!$C$6,TRUE())</f>
        <v>9.96537681588256E-019</v>
      </c>
    </row>
    <row r="831" customFormat="false" ht="15" hidden="false" customHeight="false" outlineLevel="0" collapsed="false">
      <c r="A831" s="0" t="n">
        <v>830</v>
      </c>
      <c r="B831" s="0" t="n">
        <f aca="false">POISSON('Sample size'!$C$7,A831*'Sample size'!$C$6,TRUE())</f>
        <v>9.47935965350476E-019</v>
      </c>
    </row>
    <row r="832" customFormat="false" ht="15" hidden="false" customHeight="false" outlineLevel="0" collapsed="false">
      <c r="A832" s="0" t="n">
        <v>831</v>
      </c>
      <c r="B832" s="0" t="n">
        <f aca="false">POISSON('Sample size'!$C$7,A832*'Sample size'!$C$6,TRUE())</f>
        <v>9.01704582783858E-019</v>
      </c>
    </row>
    <row r="833" customFormat="false" ht="15" hidden="false" customHeight="false" outlineLevel="0" collapsed="false">
      <c r="A833" s="0" t="n">
        <v>832</v>
      </c>
      <c r="B833" s="0" t="n">
        <f aca="false">POISSON('Sample size'!$C$7,A833*'Sample size'!$C$6,TRUE())</f>
        <v>8.57727931351148E-019</v>
      </c>
    </row>
    <row r="834" customFormat="false" ht="15" hidden="false" customHeight="false" outlineLevel="0" collapsed="false">
      <c r="A834" s="0" t="n">
        <v>833</v>
      </c>
      <c r="B834" s="0" t="n">
        <f aca="false">POISSON('Sample size'!$C$7,A834*'Sample size'!$C$6,TRUE())</f>
        <v>8.15896046517337E-019</v>
      </c>
    </row>
    <row r="835" customFormat="false" ht="15" hidden="false" customHeight="false" outlineLevel="0" collapsed="false">
      <c r="A835" s="0" t="n">
        <v>834</v>
      </c>
      <c r="B835" s="0" t="n">
        <f aca="false">POISSON('Sample size'!$C$7,A835*'Sample size'!$C$6,TRUE())</f>
        <v>7.76104326781096E-019</v>
      </c>
    </row>
    <row r="836" customFormat="false" ht="15" hidden="false" customHeight="false" outlineLevel="0" collapsed="false">
      <c r="A836" s="0" t="n">
        <v>835</v>
      </c>
      <c r="B836" s="0" t="n">
        <f aca="false">POISSON('Sample size'!$C$7,A836*'Sample size'!$C$6,TRUE())</f>
        <v>7.38253272116499E-019</v>
      </c>
    </row>
    <row r="837" customFormat="false" ht="15" hidden="false" customHeight="false" outlineLevel="0" collapsed="false">
      <c r="A837" s="0" t="n">
        <v>836</v>
      </c>
      <c r="B837" s="0" t="n">
        <f aca="false">POISSON('Sample size'!$C$7,A837*'Sample size'!$C$6,TRUE())</f>
        <v>7.02248235171143E-019</v>
      </c>
    </row>
    <row r="838" customFormat="false" ht="15" hidden="false" customHeight="false" outlineLevel="0" collapsed="false">
      <c r="A838" s="0" t="n">
        <v>837</v>
      </c>
      <c r="B838" s="0" t="n">
        <f aca="false">POISSON('Sample size'!$C$7,A838*'Sample size'!$C$6,TRUE())</f>
        <v>6.6799918459849E-019</v>
      </c>
    </row>
    <row r="839" customFormat="false" ht="15" hidden="false" customHeight="false" outlineLevel="0" collapsed="false">
      <c r="A839" s="0" t="n">
        <v>838</v>
      </c>
      <c r="B839" s="0" t="n">
        <f aca="false">POISSON('Sample size'!$C$7,A839*'Sample size'!$C$6,TRUE())</f>
        <v>6.35420479932565E-019</v>
      </c>
    </row>
    <row r="840" customFormat="false" ht="15" hidden="false" customHeight="false" outlineLevel="0" collapsed="false">
      <c r="A840" s="0" t="n">
        <v>839</v>
      </c>
      <c r="B840" s="0" t="n">
        <f aca="false">POISSON('Sample size'!$C$7,A840*'Sample size'!$C$6,TRUE())</f>
        <v>6.04430657442223E-019</v>
      </c>
    </row>
    <row r="841" customFormat="false" ht="15" hidden="false" customHeight="false" outlineLevel="0" collapsed="false">
      <c r="A841" s="0" t="n">
        <v>840</v>
      </c>
      <c r="B841" s="0" t="n">
        <f aca="false">POISSON('Sample size'!$C$7,A841*'Sample size'!$C$6,TRUE())</f>
        <v>5.74952226429356E-019</v>
      </c>
    </row>
    <row r="842" customFormat="false" ht="15" hidden="false" customHeight="false" outlineLevel="0" collapsed="false">
      <c r="A842" s="0" t="n">
        <v>841</v>
      </c>
      <c r="B842" s="0" t="n">
        <f aca="false">POISSON('Sample size'!$C$7,A842*'Sample size'!$C$6,TRUE())</f>
        <v>5.46911475461798E-019</v>
      </c>
    </row>
    <row r="843" customFormat="false" ht="15" hidden="false" customHeight="false" outlineLevel="0" collapsed="false">
      <c r="A843" s="0" t="n">
        <v>842</v>
      </c>
      <c r="B843" s="0" t="n">
        <f aca="false">POISSON('Sample size'!$C$7,A843*'Sample size'!$C$6,TRUE())</f>
        <v>5.20238288056364E-019</v>
      </c>
    </row>
    <row r="844" customFormat="false" ht="15" hidden="false" customHeight="false" outlineLevel="0" collapsed="false">
      <c r="A844" s="0" t="n">
        <v>843</v>
      </c>
      <c r="B844" s="0" t="n">
        <f aca="false">POISSON('Sample size'!$C$7,A844*'Sample size'!$C$6,TRUE())</f>
        <v>4.9486596735109E-019</v>
      </c>
    </row>
    <row r="845" customFormat="false" ht="15" hidden="false" customHeight="false" outlineLevel="0" collapsed="false">
      <c r="A845" s="0" t="n">
        <v>844</v>
      </c>
      <c r="B845" s="0" t="n">
        <f aca="false">POISSON('Sample size'!$C$7,A845*'Sample size'!$C$6,TRUE())</f>
        <v>4.70731069328368E-019</v>
      </c>
    </row>
    <row r="846" customFormat="false" ht="15" hidden="false" customHeight="false" outlineLevel="0" collapsed="false">
      <c r="A846" s="0" t="n">
        <v>845</v>
      </c>
      <c r="B846" s="0" t="n">
        <f aca="false">POISSON('Sample size'!$C$7,A846*'Sample size'!$C$6,TRUE())</f>
        <v>4.4777324417183E-019</v>
      </c>
    </row>
    <row r="847" customFormat="false" ht="15" hidden="false" customHeight="false" outlineLevel="0" collapsed="false">
      <c r="A847" s="0" t="n">
        <v>846</v>
      </c>
      <c r="B847" s="0" t="n">
        <f aca="false">POISSON('Sample size'!$C$7,A847*'Sample size'!$C$6,TRUE())</f>
        <v>4.25935085360386E-019</v>
      </c>
    </row>
    <row r="848" customFormat="false" ht="15" hidden="false" customHeight="false" outlineLevel="0" collapsed="false">
      <c r="A848" s="0" t="n">
        <v>847</v>
      </c>
      <c r="B848" s="0" t="n">
        <f aca="false">POISSON('Sample size'!$C$7,A848*'Sample size'!$C$6,TRUE())</f>
        <v>4.05161986122024E-019</v>
      </c>
    </row>
    <row r="849" customFormat="false" ht="15" hidden="false" customHeight="false" outlineLevel="0" collapsed="false">
      <c r="A849" s="0" t="n">
        <v>848</v>
      </c>
      <c r="B849" s="0" t="n">
        <f aca="false">POISSON('Sample size'!$C$7,A849*'Sample size'!$C$6,TRUE())</f>
        <v>3.85402002888417E-019</v>
      </c>
    </row>
    <row r="850" customFormat="false" ht="15" hidden="false" customHeight="false" outlineLevel="0" collapsed="false">
      <c r="A850" s="0" t="n">
        <v>849</v>
      </c>
      <c r="B850" s="0" t="n">
        <f aca="false">POISSON('Sample size'!$C$7,A850*'Sample size'!$C$6,TRUE())</f>
        <v>3.66605725408973E-019</v>
      </c>
    </row>
    <row r="851" customFormat="false" ht="15" hidden="false" customHeight="false" outlineLevel="0" collapsed="false">
      <c r="A851" s="0" t="n">
        <v>850</v>
      </c>
      <c r="B851" s="0" t="n">
        <f aca="false">POISSON('Sample size'!$C$7,A851*'Sample size'!$C$6,TRUE())</f>
        <v>3.48726153199445E-019</v>
      </c>
    </row>
    <row r="852" customFormat="false" ht="15" hidden="false" customHeight="false" outlineLevel="0" collapsed="false">
      <c r="A852" s="0" t="n">
        <v>851</v>
      </c>
      <c r="B852" s="0" t="n">
        <f aca="false">POISSON('Sample size'!$C$7,A852*'Sample size'!$C$6,TRUE())</f>
        <v>3.31718578016254E-019</v>
      </c>
    </row>
    <row r="853" customFormat="false" ht="15" hidden="false" customHeight="false" outlineLevel="0" collapsed="false">
      <c r="A853" s="0" t="n">
        <v>852</v>
      </c>
      <c r="B853" s="0" t="n">
        <f aca="false">POISSON('Sample size'!$C$7,A853*'Sample size'!$C$6,TRUE())</f>
        <v>3.15540472062598E-019</v>
      </c>
    </row>
    <row r="854" customFormat="false" ht="15" hidden="false" customHeight="false" outlineLevel="0" collapsed="false">
      <c r="A854" s="0" t="n">
        <v>853</v>
      </c>
      <c r="B854" s="0" t="n">
        <f aca="false">POISSON('Sample size'!$C$7,A854*'Sample size'!$C$6,TRUE())</f>
        <v>3.00151381646787E-019</v>
      </c>
    </row>
    <row r="855" customFormat="false" ht="15" hidden="false" customHeight="false" outlineLevel="0" collapsed="false">
      <c r="A855" s="0" t="n">
        <v>854</v>
      </c>
      <c r="B855" s="0" t="n">
        <f aca="false">POISSON('Sample size'!$C$7,A855*'Sample size'!$C$6,TRUE())</f>
        <v>2.85512826026968E-019</v>
      </c>
    </row>
    <row r="856" customFormat="false" ht="15" hidden="false" customHeight="false" outlineLevel="0" collapsed="false">
      <c r="A856" s="0" t="n">
        <v>855</v>
      </c>
      <c r="B856" s="0" t="n">
        <f aca="false">POISSON('Sample size'!$C$7,A856*'Sample size'!$C$6,TRUE())</f>
        <v>2.71588201189206E-019</v>
      </c>
    </row>
    <row r="857" customFormat="false" ht="15" hidden="false" customHeight="false" outlineLevel="0" collapsed="false">
      <c r="A857" s="0" t="n">
        <v>856</v>
      </c>
      <c r="B857" s="0" t="n">
        <f aca="false">POISSON('Sample size'!$C$7,A857*'Sample size'!$C$6,TRUE())</f>
        <v>2.58342688318392E-019</v>
      </c>
    </row>
    <row r="858" customFormat="false" ht="15" hidden="false" customHeight="false" outlineLevel="0" collapsed="false">
      <c r="A858" s="0" t="n">
        <v>857</v>
      </c>
      <c r="B858" s="0" t="n">
        <f aca="false">POISSON('Sample size'!$C$7,A858*'Sample size'!$C$6,TRUE())</f>
        <v>2.45743166733072E-019</v>
      </c>
    </row>
    <row r="859" customFormat="false" ht="15" hidden="false" customHeight="false" outlineLevel="0" collapsed="false">
      <c r="A859" s="0" t="n">
        <v>858</v>
      </c>
      <c r="B859" s="0" t="n">
        <f aca="false">POISSON('Sample size'!$C$7,A859*'Sample size'!$C$6,TRUE())</f>
        <v>2.33758131066482E-019</v>
      </c>
    </row>
    <row r="860" customFormat="false" ht="15" hidden="false" customHeight="false" outlineLevel="0" collapsed="false">
      <c r="A860" s="0" t="n">
        <v>859</v>
      </c>
      <c r="B860" s="0" t="n">
        <f aca="false">POISSON('Sample size'!$C$7,A860*'Sample size'!$C$6,TRUE())</f>
        <v>2.22357612486733E-019</v>
      </c>
    </row>
    <row r="861" customFormat="false" ht="15" hidden="false" customHeight="false" outlineLevel="0" collapsed="false">
      <c r="A861" s="0" t="n">
        <v>860</v>
      </c>
      <c r="B861" s="0" t="n">
        <f aca="false">POISSON('Sample size'!$C$7,A861*'Sample size'!$C$6,TRUE())</f>
        <v>2.11513103759108E-019</v>
      </c>
    </row>
    <row r="862" customFormat="false" ht="15" hidden="false" customHeight="false" outlineLevel="0" collapsed="false">
      <c r="A862" s="0" t="n">
        <v>861</v>
      </c>
      <c r="B862" s="0" t="n">
        <f aca="false">POISSON('Sample size'!$C$7,A862*'Sample size'!$C$6,TRUE())</f>
        <v>2.01197487963135E-019</v>
      </c>
    </row>
    <row r="863" customFormat="false" ht="15" hidden="false" customHeight="false" outlineLevel="0" collapsed="false">
      <c r="A863" s="0" t="n">
        <v>862</v>
      </c>
      <c r="B863" s="0" t="n">
        <f aca="false">POISSON('Sample size'!$C$7,A863*'Sample size'!$C$6,TRUE())</f>
        <v>1.91384970686163E-019</v>
      </c>
    </row>
    <row r="864" customFormat="false" ht="15" hidden="false" customHeight="false" outlineLevel="0" collapsed="false">
      <c r="A864" s="0" t="n">
        <v>863</v>
      </c>
      <c r="B864" s="0" t="n">
        <f aca="false">POISSON('Sample size'!$C$7,A864*'Sample size'!$C$6,TRUE())</f>
        <v>1.82051015523884E-019</v>
      </c>
    </row>
    <row r="865" customFormat="false" ht="15" hidden="false" customHeight="false" outlineLevel="0" collapsed="false">
      <c r="A865" s="0" t="n">
        <v>864</v>
      </c>
      <c r="B865" s="0" t="n">
        <f aca="false">POISSON('Sample size'!$C$7,A865*'Sample size'!$C$6,TRUE())</f>
        <v>1.73172282726555E-019</v>
      </c>
    </row>
    <row r="866" customFormat="false" ht="15" hidden="false" customHeight="false" outlineLevel="0" collapsed="false">
      <c r="A866" s="0" t="n">
        <v>865</v>
      </c>
      <c r="B866" s="0" t="n">
        <f aca="false">POISSON('Sample size'!$C$7,A866*'Sample size'!$C$6,TRUE())</f>
        <v>1.64726570837457E-019</v>
      </c>
    </row>
    <row r="867" customFormat="false" ht="15" hidden="false" customHeight="false" outlineLevel="0" collapsed="false">
      <c r="A867" s="0" t="n">
        <v>866</v>
      </c>
      <c r="B867" s="0" t="n">
        <f aca="false">POISSON('Sample size'!$C$7,A867*'Sample size'!$C$6,TRUE())</f>
        <v>1.56692761177689E-019</v>
      </c>
    </row>
    <row r="868" customFormat="false" ht="15" hidden="false" customHeight="false" outlineLevel="0" collapsed="false">
      <c r="A868" s="0" t="n">
        <v>867</v>
      </c>
      <c r="B868" s="0" t="n">
        <f aca="false">POISSON('Sample size'!$C$7,A868*'Sample size'!$C$6,TRUE())</f>
        <v>1.49050765038482E-019</v>
      </c>
    </row>
    <row r="869" customFormat="false" ht="15" hidden="false" customHeight="false" outlineLevel="0" collapsed="false">
      <c r="A869" s="0" t="n">
        <v>868</v>
      </c>
      <c r="B869" s="0" t="n">
        <f aca="false">POISSON('Sample size'!$C$7,A869*'Sample size'!$C$6,TRUE())</f>
        <v>1.41781473448945E-019</v>
      </c>
    </row>
    <row r="870" customFormat="false" ht="15" hidden="false" customHeight="false" outlineLevel="0" collapsed="false">
      <c r="A870" s="0" t="n">
        <v>869</v>
      </c>
      <c r="B870" s="0" t="n">
        <f aca="false">POISSON('Sample size'!$C$7,A870*'Sample size'!$C$6,TRUE())</f>
        <v>1.34866709393704E-019</v>
      </c>
    </row>
    <row r="871" customFormat="false" ht="15" hidden="false" customHeight="false" outlineLevel="0" collapsed="false">
      <c r="A871" s="0" t="n">
        <v>870</v>
      </c>
      <c r="B871" s="0" t="n">
        <f aca="false">POISSON('Sample size'!$C$7,A871*'Sample size'!$C$6,TRUE())</f>
        <v>1.28289182360879E-019</v>
      </c>
    </row>
    <row r="872" customFormat="false" ht="15" hidden="false" customHeight="false" outlineLevel="0" collapsed="false">
      <c r="A872" s="0" t="n">
        <v>871</v>
      </c>
      <c r="B872" s="0" t="n">
        <f aca="false">POISSON('Sample size'!$C$7,A872*'Sample size'!$C$6,TRUE())</f>
        <v>1.22032445106805E-019</v>
      </c>
    </row>
    <row r="873" customFormat="false" ht="15" hidden="false" customHeight="false" outlineLevel="0" collapsed="false">
      <c r="A873" s="0" t="n">
        <v>872</v>
      </c>
      <c r="B873" s="0" t="n">
        <f aca="false">POISSON('Sample size'!$C$7,A873*'Sample size'!$C$6,TRUE())</f>
        <v>1.16080852529361E-019</v>
      </c>
    </row>
    <row r="874" customFormat="false" ht="15" hidden="false" customHeight="false" outlineLevel="0" collapsed="false">
      <c r="A874" s="0" t="n">
        <v>873</v>
      </c>
      <c r="B874" s="0" t="n">
        <f aca="false">POISSON('Sample size'!$C$7,A874*'Sample size'!$C$6,TRUE())</f>
        <v>1.10419522547056E-019</v>
      </c>
    </row>
    <row r="875" customFormat="false" ht="15" hidden="false" customHeight="false" outlineLevel="0" collapsed="false">
      <c r="A875" s="0" t="n">
        <v>874</v>
      </c>
      <c r="B875" s="0" t="n">
        <f aca="false">POISSON('Sample size'!$C$7,A875*'Sample size'!$C$6,TRUE())</f>
        <v>1.0503429888608E-019</v>
      </c>
    </row>
    <row r="876" customFormat="false" ht="15" hidden="false" customHeight="false" outlineLevel="0" collapsed="false">
      <c r="A876" s="0" t="n">
        <v>875</v>
      </c>
      <c r="B876" s="0" t="n">
        <f aca="false">POISSON('Sample size'!$C$7,A876*'Sample size'!$C$6,TRUE())</f>
        <v>9.99117156822424E-020</v>
      </c>
    </row>
    <row r="877" customFormat="false" ht="15" hidden="false" customHeight="false" outlineLevel="0" collapsed="false">
      <c r="A877" s="0" t="n">
        <v>876</v>
      </c>
      <c r="B877" s="0" t="n">
        <f aca="false">POISSON('Sample size'!$C$7,A877*'Sample size'!$C$6,TRUE())</f>
        <v>9.5038963809298E-020</v>
      </c>
    </row>
    <row r="878" customFormat="false" ht="15" hidden="false" customHeight="false" outlineLevel="0" collapsed="false">
      <c r="A878" s="0" t="n">
        <v>877</v>
      </c>
      <c r="B878" s="0" t="n">
        <f aca="false">POISSON('Sample size'!$C$7,A878*'Sample size'!$C$6,TRUE())</f>
        <v>9.0403858849463E-020</v>
      </c>
    </row>
    <row r="879" customFormat="false" ht="15" hidden="false" customHeight="false" outlineLevel="0" collapsed="false">
      <c r="A879" s="0" t="n">
        <v>878</v>
      </c>
      <c r="B879" s="0" t="n">
        <f aca="false">POISSON('Sample size'!$C$7,A879*'Sample size'!$C$6,TRUE())</f>
        <v>8.59948106260181E-020</v>
      </c>
    </row>
    <row r="880" customFormat="false" ht="15" hidden="false" customHeight="false" outlineLevel="0" collapsed="false">
      <c r="A880" s="0" t="n">
        <v>879</v>
      </c>
      <c r="B880" s="0" t="n">
        <f aca="false">POISSON('Sample size'!$C$7,A880*'Sample size'!$C$6,TRUE())</f>
        <v>8.18007942218353E-020</v>
      </c>
    </row>
    <row r="881" customFormat="false" ht="15" hidden="false" customHeight="false" outlineLevel="0" collapsed="false">
      <c r="A881" s="0" t="n">
        <v>880</v>
      </c>
      <c r="B881" s="0" t="n">
        <f aca="false">POISSON('Sample size'!$C$7,A881*'Sample size'!$C$6,TRUE())</f>
        <v>7.7811322411338E-020</v>
      </c>
    </row>
    <row r="882" customFormat="false" ht="15" hidden="false" customHeight="false" outlineLevel="0" collapsed="false">
      <c r="A882" s="0" t="n">
        <v>881</v>
      </c>
      <c r="B882" s="0" t="n">
        <f aca="false">POISSON('Sample size'!$C$7,A882*'Sample size'!$C$6,TRUE())</f>
        <v>7.40164194369762E-020</v>
      </c>
    </row>
    <row r="883" customFormat="false" ht="15" hidden="false" customHeight="false" outlineLevel="0" collapsed="false">
      <c r="A883" s="0" t="n">
        <v>882</v>
      </c>
      <c r="B883" s="0" t="n">
        <f aca="false">POISSON('Sample size'!$C$7,A883*'Sample size'!$C$6,TRUE())</f>
        <v>7.04065960646385E-020</v>
      </c>
    </row>
    <row r="884" customFormat="false" ht="15" hidden="false" customHeight="false" outlineLevel="0" collapsed="false">
      <c r="A884" s="0" t="n">
        <v>883</v>
      </c>
      <c r="B884" s="0" t="n">
        <f aca="false">POISSON('Sample size'!$C$7,A884*'Sample size'!$C$6,TRUE())</f>
        <v>6.69728258556201E-020</v>
      </c>
    </row>
    <row r="885" customFormat="false" ht="15" hidden="false" customHeight="false" outlineLevel="0" collapsed="false">
      <c r="A885" s="0" t="n">
        <v>884</v>
      </c>
      <c r="B885" s="0" t="n">
        <f aca="false">POISSON('Sample size'!$C$7,A885*'Sample size'!$C$6,TRUE())</f>
        <v>6.37065225958282E-020</v>
      </c>
    </row>
    <row r="886" customFormat="false" ht="15" hidden="false" customHeight="false" outlineLevel="0" collapsed="false">
      <c r="A886" s="0" t="n">
        <v>885</v>
      </c>
      <c r="B886" s="0" t="n">
        <f aca="false">POISSON('Sample size'!$C$7,A886*'Sample size'!$C$6,TRUE())</f>
        <v>6.05995188257716E-020</v>
      </c>
    </row>
    <row r="887" customFormat="false" ht="15" hidden="false" customHeight="false" outlineLevel="0" collapsed="false">
      <c r="A887" s="0" t="n">
        <v>886</v>
      </c>
      <c r="B887" s="0" t="n">
        <f aca="false">POISSON('Sample size'!$C$7,A887*'Sample size'!$C$6,TRUE())</f>
        <v>5.76440454176586E-020</v>
      </c>
    </row>
    <row r="888" customFormat="false" ht="15" hidden="false" customHeight="false" outlineLevel="0" collapsed="false">
      <c r="A888" s="0" t="n">
        <v>887</v>
      </c>
      <c r="B888" s="0" t="n">
        <f aca="false">POISSON('Sample size'!$C$7,A888*'Sample size'!$C$6,TRUE())</f>
        <v>5.48327121485326E-020</v>
      </c>
    </row>
    <row r="889" customFormat="false" ht="15" hidden="false" customHeight="false" outlineLevel="0" collapsed="false">
      <c r="A889" s="0" t="n">
        <v>888</v>
      </c>
      <c r="B889" s="0" t="n">
        <f aca="false">POISSON('Sample size'!$C$7,A889*'Sample size'!$C$6,TRUE())</f>
        <v>5.21584892208617E-020</v>
      </c>
    </row>
    <row r="890" customFormat="false" ht="15" hidden="false" customHeight="false" outlineLevel="0" collapsed="false">
      <c r="A890" s="0" t="n">
        <v>889</v>
      </c>
      <c r="B890" s="0" t="n">
        <f aca="false">POISSON('Sample size'!$C$7,A890*'Sample size'!$C$6,TRUE())</f>
        <v>4.96146896843872E-020</v>
      </c>
    </row>
    <row r="891" customFormat="false" ht="15" hidden="false" customHeight="false" outlineLevel="0" collapsed="false">
      <c r="A891" s="0" t="n">
        <v>890</v>
      </c>
      <c r="B891" s="0" t="n">
        <f aca="false">POISSON('Sample size'!$C$7,A891*'Sample size'!$C$6,TRUE())</f>
        <v>4.71949527152612E-020</v>
      </c>
    </row>
    <row r="892" customFormat="false" ht="15" hidden="false" customHeight="false" outlineLevel="0" collapsed="false">
      <c r="A892" s="0" t="n">
        <v>891</v>
      </c>
      <c r="B892" s="0" t="n">
        <f aca="false">POISSON('Sample size'!$C$7,A892*'Sample size'!$C$6,TRUE())</f>
        <v>4.48932277106762E-020</v>
      </c>
    </row>
    <row r="893" customFormat="false" ht="15" hidden="false" customHeight="false" outlineLevel="0" collapsed="false">
      <c r="A893" s="0" t="n">
        <v>892</v>
      </c>
      <c r="B893" s="0" t="n">
        <f aca="false">POISSON('Sample size'!$C$7,A893*'Sample size'!$C$6,TRUE())</f>
        <v>4.27037591592061E-020</v>
      </c>
    </row>
    <row r="894" customFormat="false" ht="15" hidden="false" customHeight="false" outlineLevel="0" collapsed="false">
      <c r="A894" s="0" t="n">
        <v>893</v>
      </c>
      <c r="B894" s="0" t="n">
        <f aca="false">POISSON('Sample size'!$C$7,A894*'Sample size'!$C$6,TRUE())</f>
        <v>4.06210722490286E-020</v>
      </c>
    </row>
    <row r="895" customFormat="false" ht="15" hidden="false" customHeight="false" outlineLevel="0" collapsed="false">
      <c r="A895" s="0" t="n">
        <v>894</v>
      </c>
      <c r="B895" s="0" t="n">
        <f aca="false">POISSON('Sample size'!$C$7,A895*'Sample size'!$C$6,TRUE())</f>
        <v>3.86399591780455E-020</v>
      </c>
    </row>
    <row r="896" customFormat="false" ht="15" hidden="false" customHeight="false" outlineLevel="0" collapsed="false">
      <c r="A896" s="0" t="n">
        <v>895</v>
      </c>
      <c r="B896" s="0" t="n">
        <f aca="false">POISSON('Sample size'!$C$7,A896*'Sample size'!$C$6,TRUE())</f>
        <v>3.67554661316634E-020</v>
      </c>
    </row>
    <row r="897" customFormat="false" ht="15" hidden="false" customHeight="false" outlineLevel="0" collapsed="false">
      <c r="A897" s="0" t="n">
        <v>896</v>
      </c>
      <c r="B897" s="0" t="n">
        <f aca="false">POISSON('Sample size'!$C$7,A897*'Sample size'!$C$6,TRUE())</f>
        <v>3.49628808956775E-020</v>
      </c>
    </row>
    <row r="898" customFormat="false" ht="15" hidden="false" customHeight="false" outlineLevel="0" collapsed="false">
      <c r="A898" s="0" t="n">
        <v>897</v>
      </c>
      <c r="B898" s="0" t="n">
        <f aca="false">POISSON('Sample size'!$C$7,A898*'Sample size'!$C$6,TRUE())</f>
        <v>3.32577210732824E-020</v>
      </c>
    </row>
    <row r="899" customFormat="false" ht="15" hidden="false" customHeight="false" outlineLevel="0" collapsed="false">
      <c r="A899" s="0" t="n">
        <v>898</v>
      </c>
      <c r="B899" s="0" t="n">
        <f aca="false">POISSON('Sample size'!$C$7,A899*'Sample size'!$C$6,TRUE())</f>
        <v>3.16357228767436E-020</v>
      </c>
    </row>
    <row r="900" customFormat="false" ht="15" hidden="false" customHeight="false" outlineLevel="0" collapsed="false">
      <c r="A900" s="0" t="n">
        <v>899</v>
      </c>
      <c r="B900" s="0" t="n">
        <f aca="false">POISSON('Sample size'!$C$7,A900*'Sample size'!$C$6,TRUE())</f>
        <v>3.00928304657089E-020</v>
      </c>
    </row>
    <row r="901" customFormat="false" ht="15" hidden="false" customHeight="false" outlineLevel="0" collapsed="false">
      <c r="A901" s="0" t="n">
        <v>900</v>
      </c>
      <c r="B901" s="0" t="n">
        <f aca="false">POISSON('Sample size'!$C$7,A901*'Sample size'!$C$6,TRUE())</f>
        <v>2.86251858054939E-020</v>
      </c>
    </row>
    <row r="902" customFormat="false" ht="15" hidden="false" customHeight="false" outlineLevel="0" collapsed="false">
      <c r="A902" s="0" t="n">
        <v>901</v>
      </c>
      <c r="B902" s="0" t="n">
        <f aca="false">POISSON('Sample size'!$C$7,A902*'Sample size'!$C$6,TRUE())</f>
        <v>2.72291190199859E-020</v>
      </c>
    </row>
    <row r="903" customFormat="false" ht="15" hidden="false" customHeight="false" outlineLevel="0" collapsed="false">
      <c r="A903" s="0" t="n">
        <v>902</v>
      </c>
      <c r="B903" s="0" t="n">
        <f aca="false">POISSON('Sample size'!$C$7,A903*'Sample size'!$C$6,TRUE())</f>
        <v>2.59011392150427E-020</v>
      </c>
    </row>
    <row r="904" customFormat="false" ht="15" hidden="false" customHeight="false" outlineLevel="0" collapsed="false">
      <c r="A904" s="0" t="n">
        <v>903</v>
      </c>
      <c r="B904" s="0" t="n">
        <f aca="false">POISSON('Sample size'!$C$7,A904*'Sample size'!$C$6,TRUE())</f>
        <v>2.46379257494378E-020</v>
      </c>
    </row>
    <row r="905" customFormat="false" ht="15" hidden="false" customHeight="false" outlineLevel="0" collapsed="false">
      <c r="A905" s="0" t="n">
        <v>904</v>
      </c>
      <c r="B905" s="0" t="n">
        <f aca="false">POISSON('Sample size'!$C$7,A905*'Sample size'!$C$6,TRUE())</f>
        <v>2.34363199315291E-020</v>
      </c>
    </row>
    <row r="906" customFormat="false" ht="15" hidden="false" customHeight="false" outlineLevel="0" collapsed="false">
      <c r="A906" s="0" t="n">
        <v>905</v>
      </c>
      <c r="B906" s="0" t="n">
        <f aca="false">POISSON('Sample size'!$C$7,A906*'Sample size'!$C$6,TRUE())</f>
        <v>2.22933171208831E-020</v>
      </c>
    </row>
    <row r="907" customFormat="false" ht="15" hidden="false" customHeight="false" outlineLevel="0" collapsed="false">
      <c r="A907" s="0" t="n">
        <v>906</v>
      </c>
      <c r="B907" s="0" t="n">
        <f aca="false">POISSON('Sample size'!$C$7,A907*'Sample size'!$C$6,TRUE())</f>
        <v>2.12060592151095E-020</v>
      </c>
    </row>
    <row r="908" customFormat="false" ht="15" hidden="false" customHeight="false" outlineLevel="0" collapsed="false">
      <c r="A908" s="0" t="n">
        <v>907</v>
      </c>
      <c r="B908" s="0" t="n">
        <f aca="false">POISSON('Sample size'!$C$7,A908*'Sample size'!$C$6,TRUE())</f>
        <v>2.01718275031167E-020</v>
      </c>
    </row>
    <row r="909" customFormat="false" ht="15" hidden="false" customHeight="false" outlineLevel="0" collapsed="false">
      <c r="A909" s="0" t="n">
        <v>908</v>
      </c>
      <c r="B909" s="0" t="n">
        <f aca="false">POISSON('Sample size'!$C$7,A909*'Sample size'!$C$6,TRUE())</f>
        <v>1.91880358669173E-020</v>
      </c>
    </row>
    <row r="910" customFormat="false" ht="15" hidden="false" customHeight="false" outlineLevel="0" collapsed="false">
      <c r="A910" s="0" t="n">
        <v>909</v>
      </c>
      <c r="B910" s="0" t="n">
        <f aca="false">POISSON('Sample size'!$C$7,A910*'Sample size'!$C$6,TRUE())</f>
        <v>1.82522243149869E-020</v>
      </c>
    </row>
    <row r="911" customFormat="false" ht="15" hidden="false" customHeight="false" outlineLevel="0" collapsed="false">
      <c r="A911" s="0" t="n">
        <v>910</v>
      </c>
      <c r="B911" s="0" t="n">
        <f aca="false">POISSON('Sample size'!$C$7,A911*'Sample size'!$C$6,TRUE())</f>
        <v>1.73620528310029E-020</v>
      </c>
    </row>
    <row r="912" customFormat="false" ht="15" hidden="false" customHeight="false" outlineLevel="0" collapsed="false">
      <c r="A912" s="0" t="n">
        <v>911</v>
      </c>
      <c r="B912" s="0" t="n">
        <f aca="false">POISSON('Sample size'!$C$7,A912*'Sample size'!$C$6,TRUE())</f>
        <v>1.65152955225859E-020</v>
      </c>
    </row>
    <row r="913" customFormat="false" ht="15" hidden="false" customHeight="false" outlineLevel="0" collapsed="false">
      <c r="A913" s="0" t="n">
        <v>912</v>
      </c>
      <c r="B913" s="0" t="n">
        <f aca="false">POISSON('Sample size'!$C$7,A913*'Sample size'!$C$6,TRUE())</f>
        <v>1.57098350554086E-020</v>
      </c>
    </row>
    <row r="914" customFormat="false" ht="15" hidden="false" customHeight="false" outlineLevel="0" collapsed="false">
      <c r="A914" s="0" t="n">
        <v>913</v>
      </c>
      <c r="B914" s="0" t="n">
        <f aca="false">POISSON('Sample size'!$C$7,A914*'Sample size'!$C$6,TRUE())</f>
        <v>1.49436573587574E-020</v>
      </c>
    </row>
    <row r="915" customFormat="false" ht="15" hidden="false" customHeight="false" outlineLevel="0" collapsed="false">
      <c r="A915" s="0" t="n">
        <v>914</v>
      </c>
      <c r="B915" s="0" t="n">
        <f aca="false">POISSON('Sample size'!$C$7,A915*'Sample size'!$C$6,TRUE())</f>
        <v>1.42148465893067E-020</v>
      </c>
    </row>
    <row r="916" customFormat="false" ht="15" hidden="false" customHeight="false" outlineLevel="0" collapsed="false">
      <c r="A916" s="0" t="n">
        <v>915</v>
      </c>
      <c r="B916" s="0" t="n">
        <f aca="false">POISSON('Sample size'!$C$7,A916*'Sample size'!$C$6,TRUE())</f>
        <v>1.35215803405122E-020</v>
      </c>
    </row>
    <row r="917" customFormat="false" ht="15" hidden="false" customHeight="false" outlineLevel="0" collapsed="false">
      <c r="A917" s="0" t="n">
        <v>916</v>
      </c>
      <c r="B917" s="0" t="n">
        <f aca="false">POISSON('Sample size'!$C$7,A917*'Sample size'!$C$6,TRUE())</f>
        <v>1.28621250856455E-020</v>
      </c>
    </row>
    <row r="918" customFormat="false" ht="15" hidden="false" customHeight="false" outlineLevel="0" collapsed="false">
      <c r="A918" s="0" t="n">
        <v>917</v>
      </c>
      <c r="B918" s="0" t="n">
        <f aca="false">POISSON('Sample size'!$C$7,A918*'Sample size'!$C$6,TRUE())</f>
        <v>1.22348318430748E-020</v>
      </c>
    </row>
    <row r="919" customFormat="false" ht="15" hidden="false" customHeight="false" outlineLevel="0" collapsed="false">
      <c r="A919" s="0" t="n">
        <v>918</v>
      </c>
      <c r="B919" s="0" t="n">
        <f aca="false">POISSON('Sample size'!$C$7,A919*'Sample size'!$C$6,TRUE())</f>
        <v>1.1638132052951E-020</v>
      </c>
    </row>
    <row r="920" customFormat="false" ht="15" hidden="false" customHeight="false" outlineLevel="0" collapsed="false">
      <c r="A920" s="0" t="n">
        <v>919</v>
      </c>
      <c r="B920" s="0" t="n">
        <f aca="false">POISSON('Sample size'!$C$7,A920*'Sample size'!$C$6,TRUE())</f>
        <v>1.1070533654992E-020</v>
      </c>
    </row>
    <row r="921" customFormat="false" ht="15" hidden="false" customHeight="false" outlineLevel="0" collapsed="false">
      <c r="A921" s="0" t="n">
        <v>920</v>
      </c>
      <c r="B921" s="0" t="n">
        <f aca="false">POISSON('Sample size'!$C$7,A921*'Sample size'!$C$6,TRUE())</f>
        <v>1.05306173575538E-020</v>
      </c>
    </row>
    <row r="922" customFormat="false" ht="15" hidden="false" customHeight="false" outlineLevel="0" collapsed="false">
      <c r="A922" s="0" t="n">
        <v>921</v>
      </c>
      <c r="B922" s="0" t="n">
        <f aca="false">POISSON('Sample size'!$C$7,A922*'Sample size'!$C$6,TRUE())</f>
        <v>1.00170330886631E-020</v>
      </c>
    </row>
    <row r="923" customFormat="false" ht="15" hidden="false" customHeight="false" outlineLevel="0" collapsed="false">
      <c r="A923" s="0" t="n">
        <v>922</v>
      </c>
      <c r="B923" s="0" t="n">
        <f aca="false">POISSON('Sample size'!$C$7,A923*'Sample size'!$C$6,TRUE())</f>
        <v>9.52849662013364E-021</v>
      </c>
    </row>
    <row r="924" customFormat="false" ht="15" hidden="false" customHeight="false" outlineLevel="0" collapsed="false">
      <c r="A924" s="0" t="n">
        <v>923</v>
      </c>
      <c r="B924" s="0" t="n">
        <f aca="false">POISSON('Sample size'!$C$7,A924*'Sample size'!$C$6,TRUE())</f>
        <v>9.06378635632668E-021</v>
      </c>
    </row>
    <row r="925" customFormat="false" ht="15" hidden="false" customHeight="false" outlineLevel="0" collapsed="false">
      <c r="A925" s="0" t="n">
        <v>924</v>
      </c>
      <c r="B925" s="0" t="n">
        <f aca="false">POISSON('Sample size'!$C$7,A925*'Sample size'!$C$6,TRUE())</f>
        <v>8.62174027952608E-021</v>
      </c>
    </row>
    <row r="926" customFormat="false" ht="15" hidden="false" customHeight="false" outlineLevel="0" collapsed="false">
      <c r="A926" s="0" t="n">
        <v>925</v>
      </c>
      <c r="B926" s="0" t="n">
        <f aca="false">POISSON('Sample size'!$C$7,A926*'Sample size'!$C$6,TRUE())</f>
        <v>8.20125304428824E-021</v>
      </c>
    </row>
    <row r="927" customFormat="false" ht="15" hidden="false" customHeight="false" outlineLevel="0" collapsed="false">
      <c r="A927" s="0" t="n">
        <v>926</v>
      </c>
      <c r="B927" s="0" t="n">
        <f aca="false">POISSON('Sample size'!$C$7,A927*'Sample size'!$C$6,TRUE())</f>
        <v>7.801273213503E-021</v>
      </c>
    </row>
    <row r="928" customFormat="false" ht="15" hidden="false" customHeight="false" outlineLevel="0" collapsed="false">
      <c r="A928" s="0" t="n">
        <v>927</v>
      </c>
      <c r="B928" s="0" t="n">
        <f aca="false">POISSON('Sample size'!$C$7,A928*'Sample size'!$C$6,TRUE())</f>
        <v>7.42080062925331E-021</v>
      </c>
    </row>
    <row r="929" customFormat="false" ht="15" hidden="false" customHeight="false" outlineLevel="0" collapsed="false">
      <c r="A929" s="0" t="n">
        <v>928</v>
      </c>
      <c r="B929" s="0" t="n">
        <f aca="false">POISSON('Sample size'!$C$7,A929*'Sample size'!$C$6,TRUE())</f>
        <v>7.05888391189913E-021</v>
      </c>
    </row>
    <row r="930" customFormat="false" ht="15" hidden="false" customHeight="false" outlineLevel="0" collapsed="false">
      <c r="A930" s="0" t="n">
        <v>929</v>
      </c>
      <c r="B930" s="0" t="n">
        <f aca="false">POISSON('Sample size'!$C$7,A930*'Sample size'!$C$6,TRUE())</f>
        <v>6.71461808113318E-021</v>
      </c>
    </row>
    <row r="931" customFormat="false" ht="15" hidden="false" customHeight="false" outlineLevel="0" collapsed="false">
      <c r="A931" s="0" t="n">
        <v>930</v>
      </c>
      <c r="B931" s="0" t="n">
        <f aca="false">POISSON('Sample size'!$C$7,A931*'Sample size'!$C$6,TRUE())</f>
        <v>6.38714229305842E-021</v>
      </c>
    </row>
    <row r="932" customFormat="false" ht="15" hidden="false" customHeight="false" outlineLevel="0" collapsed="false">
      <c r="A932" s="0" t="n">
        <v>931</v>
      </c>
      <c r="B932" s="0" t="n">
        <f aca="false">POISSON('Sample size'!$C$7,A932*'Sample size'!$C$6,TRUE())</f>
        <v>6.07563768763011E-021</v>
      </c>
    </row>
    <row r="933" customFormat="false" ht="15" hidden="false" customHeight="false" outlineLevel="0" collapsed="false">
      <c r="A933" s="0" t="n">
        <v>932</v>
      </c>
      <c r="B933" s="0" t="n">
        <f aca="false">POISSON('Sample size'!$C$7,A933*'Sample size'!$C$6,TRUE())</f>
        <v>5.77932534107925E-021</v>
      </c>
    </row>
    <row r="934" customFormat="false" ht="15" hidden="false" customHeight="false" outlineLevel="0" collapsed="false">
      <c r="A934" s="0" t="n">
        <v>933</v>
      </c>
      <c r="B934" s="0" t="n">
        <f aca="false">POISSON('Sample size'!$C$7,A934*'Sample size'!$C$6,TRUE())</f>
        <v>5.49746431819719E-021</v>
      </c>
    </row>
    <row r="935" customFormat="false" ht="15" hidden="false" customHeight="false" outlineLevel="0" collapsed="false">
      <c r="A935" s="0" t="n">
        <v>934</v>
      </c>
      <c r="B935" s="0" t="n">
        <f aca="false">POISSON('Sample size'!$C$7,A935*'Sample size'!$C$6,TRUE())</f>
        <v>5.22934981961194E-021</v>
      </c>
    </row>
    <row r="936" customFormat="false" ht="15" hidden="false" customHeight="false" outlineLevel="0" collapsed="false">
      <c r="A936" s="0" t="n">
        <v>935</v>
      </c>
      <c r="B936" s="0" t="n">
        <f aca="false">POISSON('Sample size'!$C$7,A936*'Sample size'!$C$6,TRUE())</f>
        <v>4.97431141942239E-021</v>
      </c>
    </row>
    <row r="937" customFormat="false" ht="15" hidden="false" customHeight="false" outlineLevel="0" collapsed="false">
      <c r="A937" s="0" t="n">
        <v>936</v>
      </c>
      <c r="B937" s="0" t="n">
        <f aca="false">POISSON('Sample size'!$C$7,A937*'Sample size'!$C$6,TRUE())</f>
        <v>4.73171138878447E-021</v>
      </c>
    </row>
    <row r="938" customFormat="false" ht="15" hidden="false" customHeight="false" outlineLevel="0" collapsed="false">
      <c r="A938" s="0" t="n">
        <v>937</v>
      </c>
      <c r="B938" s="0" t="n">
        <f aca="false">POISSON('Sample size'!$C$7,A938*'Sample size'!$C$6,TRUE())</f>
        <v>4.50094310125694E-021</v>
      </c>
    </row>
    <row r="939" customFormat="false" ht="15" hidden="false" customHeight="false" outlineLevel="0" collapsed="false">
      <c r="A939" s="0" t="n">
        <v>938</v>
      </c>
      <c r="B939" s="0" t="n">
        <f aca="false">POISSON('Sample size'!$C$7,A939*'Sample size'!$C$6,TRUE())</f>
        <v>4.28142951591908E-021</v>
      </c>
    </row>
    <row r="940" customFormat="false" ht="15" hidden="false" customHeight="false" outlineLevel="0" collapsed="false">
      <c r="A940" s="0" t="n">
        <v>939</v>
      </c>
      <c r="B940" s="0" t="n">
        <f aca="false">POISSON('Sample size'!$C$7,A940*'Sample size'!$C$6,TRUE())</f>
        <v>4.07262173446809E-021</v>
      </c>
    </row>
    <row r="941" customFormat="false" ht="15" hidden="false" customHeight="false" outlineLevel="0" collapsed="false">
      <c r="A941" s="0" t="n">
        <v>940</v>
      </c>
      <c r="B941" s="0" t="n">
        <f aca="false">POISSON('Sample size'!$C$7,A941*'Sample size'!$C$6,TRUE())</f>
        <v>3.87399762868719E-021</v>
      </c>
    </row>
    <row r="942" customFormat="false" ht="15" hidden="false" customHeight="false" outlineLevel="0" collapsed="false">
      <c r="A942" s="0" t="n">
        <v>941</v>
      </c>
      <c r="B942" s="0" t="n">
        <f aca="false">POISSON('Sample size'!$C$7,A942*'Sample size'!$C$6,TRUE())</f>
        <v>3.68506053485323E-021</v>
      </c>
    </row>
    <row r="943" customFormat="false" ht="15" hidden="false" customHeight="false" outlineLevel="0" collapsed="false">
      <c r="A943" s="0" t="n">
        <v>942</v>
      </c>
      <c r="B943" s="0" t="n">
        <f aca="false">POISSON('Sample size'!$C$7,A943*'Sample size'!$C$6,TRUE())</f>
        <v>3.50533801181874E-021</v>
      </c>
    </row>
    <row r="944" customFormat="false" ht="15" hidden="false" customHeight="false" outlineLevel="0" collapsed="false">
      <c r="A944" s="0" t="n">
        <v>943</v>
      </c>
      <c r="B944" s="0" t="n">
        <f aca="false">POISSON('Sample size'!$C$7,A944*'Sample size'!$C$6,TRUE())</f>
        <v>3.3343806596628E-021</v>
      </c>
    </row>
    <row r="945" customFormat="false" ht="15" hidden="false" customHeight="false" outlineLevel="0" collapsed="false">
      <c r="A945" s="0" t="n">
        <v>944</v>
      </c>
      <c r="B945" s="0" t="n">
        <f aca="false">POISSON('Sample size'!$C$7,A945*'Sample size'!$C$6,TRUE())</f>
        <v>3.17176099595737E-021</v>
      </c>
    </row>
    <row r="946" customFormat="false" ht="15" hidden="false" customHeight="false" outlineLevel="0" collapsed="false">
      <c r="A946" s="0" t="n">
        <v>945</v>
      </c>
      <c r="B946" s="0" t="n">
        <f aca="false">POISSON('Sample size'!$C$7,A946*'Sample size'!$C$6,TRUE())</f>
        <v>3.01707238683835E-021</v>
      </c>
    </row>
    <row r="947" customFormat="false" ht="15" hidden="false" customHeight="false" outlineLevel="0" collapsed="false">
      <c r="A947" s="0" t="n">
        <v>946</v>
      </c>
      <c r="B947" s="0" t="n">
        <f aca="false">POISSON('Sample size'!$C$7,A947*'Sample size'!$C$6,TRUE())</f>
        <v>2.86992803020922E-021</v>
      </c>
    </row>
    <row r="948" customFormat="false" ht="15" hidden="false" customHeight="false" outlineLevel="0" collapsed="false">
      <c r="A948" s="0" t="n">
        <v>947</v>
      </c>
      <c r="B948" s="0" t="n">
        <f aca="false">POISSON('Sample size'!$C$7,A948*'Sample size'!$C$6,TRUE())</f>
        <v>2.7299599885344E-021</v>
      </c>
    </row>
    <row r="949" customFormat="false" ht="15" hidden="false" customHeight="false" outlineLevel="0" collapsed="false">
      <c r="A949" s="0" t="n">
        <v>948</v>
      </c>
      <c r="B949" s="0" t="n">
        <f aca="false">POISSON('Sample size'!$C$7,A949*'Sample size'!$C$6,TRUE())</f>
        <v>2.59681826880354E-021</v>
      </c>
    </row>
    <row r="950" customFormat="false" ht="15" hidden="false" customHeight="false" outlineLevel="0" collapsed="false">
      <c r="A950" s="0" t="n">
        <v>949</v>
      </c>
      <c r="B950" s="0" t="n">
        <f aca="false">POISSON('Sample size'!$C$7,A950*'Sample size'!$C$6,TRUE())</f>
        <v>2.47016994736694E-021</v>
      </c>
    </row>
    <row r="951" customFormat="false" ht="15" hidden="false" customHeight="false" outlineLevel="0" collapsed="false">
      <c r="A951" s="0" t="n">
        <v>950</v>
      </c>
      <c r="B951" s="0" t="n">
        <f aca="false">POISSON('Sample size'!$C$7,A951*'Sample size'!$C$6,TRUE())</f>
        <v>2.34969833745282E-021</v>
      </c>
    </row>
    <row r="952" customFormat="false" ht="15" hidden="false" customHeight="false" outlineLevel="0" collapsed="false">
      <c r="A952" s="0" t="n">
        <v>951</v>
      </c>
      <c r="B952" s="0" t="n">
        <f aca="false">POISSON('Sample size'!$C$7,A952*'Sample size'!$C$6,TRUE())</f>
        <v>2.23510219728552E-021</v>
      </c>
    </row>
    <row r="953" customFormat="false" ht="15" hidden="false" customHeight="false" outlineLevel="0" collapsed="false">
      <c r="A953" s="0" t="n">
        <v>952</v>
      </c>
      <c r="B953" s="0" t="n">
        <f aca="false">POISSON('Sample size'!$C$7,A953*'Sample size'!$C$6,TRUE())</f>
        <v>2.12609497682419E-021</v>
      </c>
    </row>
    <row r="954" customFormat="false" ht="15" hidden="false" customHeight="false" outlineLevel="0" collapsed="false">
      <c r="A954" s="0" t="n">
        <v>953</v>
      </c>
      <c r="B954" s="0" t="n">
        <f aca="false">POISSON('Sample size'!$C$7,A954*'Sample size'!$C$6,TRUE())</f>
        <v>2.02240410123833E-021</v>
      </c>
    </row>
    <row r="955" customFormat="false" ht="15" hidden="false" customHeight="false" outlineLevel="0" collapsed="false">
      <c r="A955" s="0" t="n">
        <v>954</v>
      </c>
      <c r="B955" s="0" t="n">
        <f aca="false">POISSON('Sample size'!$C$7,A955*'Sample size'!$C$6,TRUE())</f>
        <v>1.92377028932882E-021</v>
      </c>
    </row>
    <row r="956" customFormat="false" ht="15" hidden="false" customHeight="false" outlineLevel="0" collapsed="false">
      <c r="A956" s="0" t="n">
        <v>955</v>
      </c>
      <c r="B956" s="0" t="n">
        <f aca="false">POISSON('Sample size'!$C$7,A956*'Sample size'!$C$6,TRUE())</f>
        <v>1.82994690518983E-021</v>
      </c>
    </row>
    <row r="957" customFormat="false" ht="15" hidden="false" customHeight="false" outlineLevel="0" collapsed="false">
      <c r="A957" s="0" t="n">
        <v>956</v>
      </c>
      <c r="B957" s="0" t="n">
        <f aca="false">POISSON('Sample size'!$C$7,A957*'Sample size'!$C$6,TRUE())</f>
        <v>1.74069934149058E-021</v>
      </c>
    </row>
    <row r="958" customFormat="false" ht="15" hidden="false" customHeight="false" outlineLevel="0" collapsed="false">
      <c r="A958" s="0" t="n">
        <v>957</v>
      </c>
      <c r="B958" s="0" t="n">
        <f aca="false">POISSON('Sample size'!$C$7,A958*'Sample size'!$C$6,TRUE())</f>
        <v>1.65580443283486E-021</v>
      </c>
    </row>
    <row r="959" customFormat="false" ht="15" hidden="false" customHeight="false" outlineLevel="0" collapsed="false">
      <c r="A959" s="0" t="n">
        <v>958</v>
      </c>
      <c r="B959" s="0" t="n">
        <f aca="false">POISSON('Sample size'!$C$7,A959*'Sample size'!$C$6,TRUE())</f>
        <v>1.57504989773123E-021</v>
      </c>
    </row>
    <row r="960" customFormat="false" ht="15" hidden="false" customHeight="false" outlineLevel="0" collapsed="false">
      <c r="A960" s="0" t="n">
        <v>959</v>
      </c>
      <c r="B960" s="0" t="n">
        <f aca="false">POISSON('Sample size'!$C$7,A960*'Sample size'!$C$6,TRUE())</f>
        <v>1.49823380777879E-021</v>
      </c>
    </row>
    <row r="961" customFormat="false" ht="15" hidden="false" customHeight="false" outlineLevel="0" collapsed="false">
      <c r="A961" s="0" t="n">
        <v>960</v>
      </c>
      <c r="B961" s="0" t="n">
        <f aca="false">POISSON('Sample size'!$C$7,A961*'Sample size'!$C$6,TRUE())</f>
        <v>1.42516408274094E-021</v>
      </c>
    </row>
    <row r="962" customFormat="false" ht="15" hidden="false" customHeight="false" outlineLevel="0" collapsed="false">
      <c r="A962" s="0" t="n">
        <v>961</v>
      </c>
      <c r="B962" s="0" t="n">
        <f aca="false">POISSON('Sample size'!$C$7,A962*'Sample size'!$C$6,TRUE())</f>
        <v>1.35565801024474E-021</v>
      </c>
    </row>
    <row r="963" customFormat="false" ht="15" hidden="false" customHeight="false" outlineLevel="0" collapsed="false">
      <c r="A963" s="0" t="n">
        <v>962</v>
      </c>
      <c r="B963" s="0" t="n">
        <f aca="false">POISSON('Sample size'!$C$7,A963*'Sample size'!$C$6,TRUE())</f>
        <v>1.28954178890489E-021</v>
      </c>
    </row>
    <row r="964" customFormat="false" ht="15" hidden="false" customHeight="false" outlineLevel="0" collapsed="false">
      <c r="A964" s="0" t="n">
        <v>963</v>
      </c>
      <c r="B964" s="0" t="n">
        <f aca="false">POISSON('Sample size'!$C$7,A964*'Sample size'!$C$6,TRUE())</f>
        <v>1.22665009372962E-021</v>
      </c>
    </row>
    <row r="965" customFormat="false" ht="15" hidden="false" customHeight="false" outlineLevel="0" collapsed="false">
      <c r="A965" s="0" t="n">
        <v>964</v>
      </c>
      <c r="B965" s="0" t="n">
        <f aca="false">POISSON('Sample size'!$C$7,A965*'Sample size'!$C$6,TRUE())</f>
        <v>1.16682566272217E-021</v>
      </c>
    </row>
    <row r="966" customFormat="false" ht="15" hidden="false" customHeight="false" outlineLevel="0" collapsed="false">
      <c r="A966" s="0" t="n">
        <v>965</v>
      </c>
      <c r="B966" s="0" t="n">
        <f aca="false">POISSON('Sample size'!$C$7,A966*'Sample size'!$C$6,TRUE())</f>
        <v>1.10991890364388E-021</v>
      </c>
    </row>
    <row r="967" customFormat="false" ht="15" hidden="false" customHeight="false" outlineLevel="0" collapsed="false">
      <c r="A967" s="0" t="n">
        <v>966</v>
      </c>
      <c r="B967" s="0" t="n">
        <f aca="false">POISSON('Sample size'!$C$7,A967*'Sample size'!$C$6,TRUE())</f>
        <v>1.05578751995563E-021</v>
      </c>
    </row>
    <row r="968" customFormat="false" ht="15" hidden="false" customHeight="false" outlineLevel="0" collapsed="false">
      <c r="A968" s="0" t="n">
        <v>967</v>
      </c>
      <c r="B968" s="0" t="n">
        <f aca="false">POISSON('Sample size'!$C$7,A968*'Sample size'!$C$6,TRUE())</f>
        <v>1.00429615500243E-021</v>
      </c>
    </row>
    <row r="969" customFormat="false" ht="15" hidden="false" customHeight="false" outlineLevel="0" collapsed="false">
      <c r="A969" s="0" t="n">
        <v>968</v>
      </c>
      <c r="B969" s="0" t="n">
        <f aca="false">POISSON('Sample size'!$C$7,A969*'Sample size'!$C$6,TRUE())</f>
        <v>9.55316053551238E-022</v>
      </c>
    </row>
    <row r="970" customFormat="false" ht="15" hidden="false" customHeight="false" outlineLevel="0" collapsed="false">
      <c r="A970" s="0" t="n">
        <v>969</v>
      </c>
      <c r="B970" s="0" t="n">
        <f aca="false">POISSON('Sample size'!$C$7,A970*'Sample size'!$C$6,TRUE())</f>
        <v>9.0872473983584E-022</v>
      </c>
    </row>
    <row r="971" customFormat="false" ht="15" hidden="false" customHeight="false" outlineLevel="0" collapsed="false">
      <c r="A971" s="0" t="n">
        <v>970</v>
      </c>
      <c r="B971" s="0" t="n">
        <f aca="false">POISSON('Sample size'!$C$7,A971*'Sample size'!$C$6,TRUE())</f>
        <v>8.6440571130361E-022</v>
      </c>
    </row>
    <row r="972" customFormat="false" ht="15" hidden="false" customHeight="false" outlineLevel="0" collapsed="false">
      <c r="A972" s="0" t="n">
        <v>971</v>
      </c>
      <c r="B972" s="0" t="n">
        <f aca="false">POISSON('Sample size'!$C$7,A972*'Sample size'!$C$6,TRUE())</f>
        <v>8.22248147298459E-022</v>
      </c>
    </row>
    <row r="973" customFormat="false" ht="15" hidden="false" customHeight="false" outlineLevel="0" collapsed="false">
      <c r="A973" s="0" t="n">
        <v>972</v>
      </c>
      <c r="B973" s="0" t="n">
        <f aca="false">POISSON('Sample size'!$C$7,A973*'Sample size'!$C$6,TRUE())</f>
        <v>7.82146631951494E-022</v>
      </c>
    </row>
    <row r="974" customFormat="false" ht="15" hidden="false" customHeight="false" outlineLevel="0" collapsed="false">
      <c r="A974" s="0" t="n">
        <v>973</v>
      </c>
      <c r="B974" s="0" t="n">
        <f aca="false">POISSON('Sample size'!$C$7,A974*'Sample size'!$C$6,TRUE())</f>
        <v>7.44000890586388E-022</v>
      </c>
    </row>
    <row r="975" customFormat="false" ht="15" hidden="false" customHeight="false" outlineLevel="0" collapsed="false">
      <c r="A975" s="0" t="n">
        <v>974</v>
      </c>
      <c r="B975" s="0" t="n">
        <f aca="false">POISSON('Sample size'!$C$7,A975*'Sample size'!$C$6,TRUE())</f>
        <v>7.07715538980511E-022</v>
      </c>
    </row>
    <row r="976" customFormat="false" ht="15" hidden="false" customHeight="false" outlineLevel="0" collapsed="false">
      <c r="A976" s="0" t="n">
        <v>975</v>
      </c>
      <c r="B976" s="0" t="n">
        <f aca="false">POISSON('Sample size'!$C$7,A976*'Sample size'!$C$6,TRUE())</f>
        <v>6.73199844854646E-022</v>
      </c>
    </row>
    <row r="977" customFormat="false" ht="15" hidden="false" customHeight="false" outlineLevel="0" collapsed="false">
      <c r="A977" s="0" t="n">
        <v>976</v>
      </c>
      <c r="B977" s="0" t="n">
        <f aca="false">POISSON('Sample size'!$C$7,A977*'Sample size'!$C$6,TRUE())</f>
        <v>6.40367500995052E-022</v>
      </c>
    </row>
    <row r="978" customFormat="false" ht="15" hidden="false" customHeight="false" outlineLevel="0" collapsed="false">
      <c r="A978" s="0" t="n">
        <v>977</v>
      </c>
      <c r="B978" s="0" t="n">
        <f aca="false">POISSON('Sample size'!$C$7,A978*'Sample size'!$C$6,TRUE())</f>
        <v>6.09136409440485E-022</v>
      </c>
    </row>
    <row r="979" customFormat="false" ht="15" hidden="false" customHeight="false" outlineLevel="0" collapsed="false">
      <c r="A979" s="0" t="n">
        <v>978</v>
      </c>
      <c r="B979" s="0" t="n">
        <f aca="false">POISSON('Sample size'!$C$7,A979*'Sample size'!$C$6,TRUE())</f>
        <v>5.79428476194502E-022</v>
      </c>
    </row>
    <row r="980" customFormat="false" ht="15" hidden="false" customHeight="false" outlineLevel="0" collapsed="false">
      <c r="A980" s="0" t="n">
        <v>979</v>
      </c>
      <c r="B980" s="0" t="n">
        <f aca="false">POISSON('Sample size'!$C$7,A980*'Sample size'!$C$6,TRUE())</f>
        <v>5.51169415949823E-022</v>
      </c>
    </row>
    <row r="981" customFormat="false" ht="15" hidden="false" customHeight="false" outlineLevel="0" collapsed="false">
      <c r="A981" s="0" t="n">
        <v>980</v>
      </c>
      <c r="B981" s="0" t="n">
        <f aca="false">POISSON('Sample size'!$C$7,A981*'Sample size'!$C$6,TRUE())</f>
        <v>5.24288566336346E-022</v>
      </c>
    </row>
    <row r="982" customFormat="false" ht="15" hidden="false" customHeight="false" outlineLevel="0" collapsed="false">
      <c r="A982" s="0" t="n">
        <v>981</v>
      </c>
      <c r="B982" s="0" t="n">
        <f aca="false">POISSON('Sample size'!$C$7,A982*'Sample size'!$C$6,TRUE())</f>
        <v>4.98718711228425E-022</v>
      </c>
    </row>
    <row r="983" customFormat="false" ht="15" hidden="false" customHeight="false" outlineLevel="0" collapsed="false">
      <c r="A983" s="0" t="n">
        <v>982</v>
      </c>
      <c r="B983" s="0" t="n">
        <f aca="false">POISSON('Sample size'!$C$7,A983*'Sample size'!$C$6,TRUE())</f>
        <v>4.74395912669554E-022</v>
      </c>
    </row>
    <row r="984" customFormat="false" ht="15" hidden="false" customHeight="false" outlineLevel="0" collapsed="false">
      <c r="A984" s="0" t="n">
        <v>983</v>
      </c>
      <c r="B984" s="0" t="n">
        <f aca="false">POISSON('Sample size'!$C$7,A984*'Sample size'!$C$6,TRUE())</f>
        <v>4.51259350994149E-022</v>
      </c>
    </row>
    <row r="985" customFormat="false" ht="15" hidden="false" customHeight="false" outlineLevel="0" collapsed="false">
      <c r="A985" s="0" t="n">
        <v>984</v>
      </c>
      <c r="B985" s="0" t="n">
        <f aca="false">POISSON('Sample size'!$C$7,A985*'Sample size'!$C$6,TRUE())</f>
        <v>4.29251172746731E-022</v>
      </c>
    </row>
    <row r="986" customFormat="false" ht="15" hidden="false" customHeight="false" outlineLevel="0" collapsed="false">
      <c r="A986" s="0" t="n">
        <v>985</v>
      </c>
      <c r="B986" s="0" t="n">
        <f aca="false">POISSON('Sample size'!$C$7,A986*'Sample size'!$C$6,TRUE())</f>
        <v>4.08316346018131E-022</v>
      </c>
    </row>
    <row r="987" customFormat="false" ht="15" hidden="false" customHeight="false" outlineLevel="0" collapsed="false">
      <c r="A987" s="0" t="n">
        <v>986</v>
      </c>
      <c r="B987" s="0" t="n">
        <f aca="false">POISSON('Sample size'!$C$7,A987*'Sample size'!$C$6,TRUE())</f>
        <v>3.88402522837059E-022</v>
      </c>
    </row>
    <row r="988" customFormat="false" ht="15" hidden="false" customHeight="false" outlineLevel="0" collapsed="false">
      <c r="A988" s="0" t="n">
        <v>987</v>
      </c>
      <c r="B988" s="0" t="n">
        <f aca="false">POISSON('Sample size'!$C$7,A988*'Sample size'!$C$6,TRUE())</f>
        <v>3.69459908272922E-022</v>
      </c>
    </row>
    <row r="989" customFormat="false" ht="15" hidden="false" customHeight="false" outlineLevel="0" collapsed="false">
      <c r="A989" s="0" t="n">
        <v>988</v>
      </c>
      <c r="B989" s="0" t="n">
        <f aca="false">POISSON('Sample size'!$C$7,A989*'Sample size'!$C$6,TRUE())</f>
        <v>3.51441135922537E-022</v>
      </c>
    </row>
    <row r="990" customFormat="false" ht="15" hidden="false" customHeight="false" outlineLevel="0" collapsed="false">
      <c r="A990" s="0" t="n">
        <v>989</v>
      </c>
      <c r="B990" s="0" t="n">
        <f aca="false">POISSON('Sample size'!$C$7,A990*'Sample size'!$C$6,TRUE())</f>
        <v>3.34301149469473E-022</v>
      </c>
    </row>
    <row r="991" customFormat="false" ht="15" hidden="false" customHeight="false" outlineLevel="0" collapsed="false">
      <c r="A991" s="0" t="n">
        <v>990</v>
      </c>
      <c r="B991" s="0" t="n">
        <f aca="false">POISSON('Sample size'!$C$7,A991*'Sample size'!$C$6,TRUE())</f>
        <v>3.17997090019775E-022</v>
      </c>
    </row>
    <row r="992" customFormat="false" ht="15" hidden="false" customHeight="false" outlineLevel="0" collapsed="false">
      <c r="A992" s="0" t="n">
        <v>991</v>
      </c>
      <c r="B992" s="0" t="n">
        <f aca="false">POISSON('Sample size'!$C$7,A992*'Sample size'!$C$6,TRUE())</f>
        <v>3.02488188932411E-022</v>
      </c>
    </row>
    <row r="993" customFormat="false" ht="15" hidden="false" customHeight="false" outlineLevel="0" collapsed="false">
      <c r="A993" s="0" t="n">
        <v>992</v>
      </c>
      <c r="B993" s="0" t="n">
        <f aca="false">POISSON('Sample size'!$C$7,A993*'Sample size'!$C$6,TRUE())</f>
        <v>2.87735665876441E-022</v>
      </c>
    </row>
    <row r="994" customFormat="false" ht="15" hidden="false" customHeight="false" outlineLevel="0" collapsed="false">
      <c r="A994" s="0" t="n">
        <v>993</v>
      </c>
      <c r="B994" s="0" t="n">
        <f aca="false">POISSON('Sample size'!$C$7,A994*'Sample size'!$C$6,TRUE())</f>
        <v>2.73702631859976E-022</v>
      </c>
    </row>
    <row r="995" customFormat="false" ht="15" hidden="false" customHeight="false" outlineLevel="0" collapsed="false">
      <c r="A995" s="0" t="n">
        <v>994</v>
      </c>
      <c r="B995" s="0" t="n">
        <f aca="false">POISSON('Sample size'!$C$7,A995*'Sample size'!$C$6,TRUE())</f>
        <v>2.60353996988496E-022</v>
      </c>
    </row>
    <row r="996" customFormat="false" ht="15" hidden="false" customHeight="false" outlineLevel="0" collapsed="false">
      <c r="A996" s="0" t="n">
        <v>995</v>
      </c>
      <c r="B996" s="0" t="n">
        <f aca="false">POISSON('Sample size'!$C$7,A996*'Sample size'!$C$6,TRUE())</f>
        <v>2.47656382721829E-022</v>
      </c>
    </row>
    <row r="997" customFormat="false" ht="15" hidden="false" customHeight="false" outlineLevel="0" collapsed="false">
      <c r="A997" s="0" t="n">
        <v>996</v>
      </c>
      <c r="B997" s="0" t="n">
        <f aca="false">POISSON('Sample size'!$C$7,A997*'Sample size'!$C$6,TRUE())</f>
        <v>2.35578038410413E-022</v>
      </c>
    </row>
    <row r="998" customFormat="false" ht="15" hidden="false" customHeight="false" outlineLevel="0" collapsed="false">
      <c r="A998" s="0" t="n">
        <v>997</v>
      </c>
      <c r="B998" s="0" t="n">
        <f aca="false">POISSON('Sample size'!$C$7,A998*'Sample size'!$C$6,TRUE())</f>
        <v>2.24088761902145E-022</v>
      </c>
    </row>
    <row r="999" customFormat="false" ht="15" hidden="false" customHeight="false" outlineLevel="0" collapsed="false">
      <c r="A999" s="0" t="n">
        <v>998</v>
      </c>
      <c r="B999" s="0" t="n">
        <f aca="false">POISSON('Sample size'!$C$7,A999*'Sample size'!$C$6,TRUE())</f>
        <v>2.13159824021254E-022</v>
      </c>
    </row>
    <row r="1000" customFormat="false" ht="15" hidden="false" customHeight="false" outlineLevel="0" collapsed="false">
      <c r="A1000" s="0" t="n">
        <v>999</v>
      </c>
      <c r="B1000" s="0" t="n">
        <f aca="false">POISSON('Sample size'!$C$7,A1000*'Sample size'!$C$6,TRUE())</f>
        <v>2.02763896730411E-022</v>
      </c>
    </row>
    <row r="1001" customFormat="false" ht="15" hidden="false" customHeight="false" outlineLevel="0" collapsed="false">
      <c r="A1001" s="0" t="n">
        <v>1000</v>
      </c>
      <c r="B1001" s="0" t="n">
        <f aca="false">POISSON('Sample size'!$C$7,A1001*'Sample size'!$C$6,TRUE())</f>
        <v>1.92874984796392E-022</v>
      </c>
    </row>
    <row r="1002" customFormat="false" ht="15" hidden="false" customHeight="false" outlineLevel="0" collapsed="false">
      <c r="A1002" s="0" t="n">
        <v>1001</v>
      </c>
      <c r="B1002" s="0" t="n">
        <f aca="false">POISSON('Sample size'!$C$7,A1002*'Sample size'!$C$6,TRUE())</f>
        <v>1.83468360788455E-022</v>
      </c>
    </row>
    <row r="1003" customFormat="false" ht="15" hidden="false" customHeight="false" outlineLevel="0" collapsed="false">
      <c r="A1003" s="0" t="n">
        <v>1002</v>
      </c>
      <c r="B1003" s="0" t="n">
        <f aca="false">POISSON('Sample size'!$C$7,A1003*'Sample size'!$C$6,TRUE())</f>
        <v>1.74520503246892E-022</v>
      </c>
    </row>
    <row r="1004" customFormat="false" ht="15" hidden="false" customHeight="false" outlineLevel="0" collapsed="false">
      <c r="A1004" s="0" t="n">
        <v>1003</v>
      </c>
      <c r="B1004" s="0" t="n">
        <f aca="false">POISSON('Sample size'!$C$7,A1004*'Sample size'!$C$6,TRUE())</f>
        <v>1.66009037867115E-022</v>
      </c>
    </row>
    <row r="1005" customFormat="false" ht="15" hidden="false" customHeight="false" outlineLevel="0" collapsed="false">
      <c r="A1005" s="0" t="n">
        <v>1004</v>
      </c>
      <c r="B1005" s="0" t="n">
        <f aca="false">POISSON('Sample size'!$C$7,A1005*'Sample size'!$C$6,TRUE())</f>
        <v>1.57912681552254E-022</v>
      </c>
    </row>
    <row r="1006" customFormat="false" ht="15" hidden="false" customHeight="false" outlineLevel="0" collapsed="false">
      <c r="A1006" s="0" t="n">
        <v>1005</v>
      </c>
      <c r="B1006" s="0" t="n">
        <f aca="false">POISSON('Sample size'!$C$7,A1006*'Sample size'!$C$6,TRUE())</f>
        <v>1.50211189194315E-022</v>
      </c>
    </row>
    <row r="1007" customFormat="false" ht="15" hidden="false" customHeight="false" outlineLevel="0" collapsed="false">
      <c r="A1007" s="0" t="n">
        <v>1006</v>
      </c>
      <c r="B1007" s="0" t="n">
        <f aca="false">POISSON('Sample size'!$C$7,A1007*'Sample size'!$C$6,TRUE())</f>
        <v>1.42885303050876E-022</v>
      </c>
    </row>
    <row r="1008" customFormat="false" ht="15" hidden="false" customHeight="false" outlineLevel="0" collapsed="false">
      <c r="A1008" s="0" t="n">
        <v>1007</v>
      </c>
      <c r="B1008" s="0" t="n">
        <f aca="false">POISSON('Sample size'!$C$7,A1008*'Sample size'!$C$6,TRUE())</f>
        <v>1.35916704590695E-022</v>
      </c>
    </row>
    <row r="1009" customFormat="false" ht="15" hidden="false" customHeight="false" outlineLevel="0" collapsed="false">
      <c r="A1009" s="0" t="n">
        <v>1008</v>
      </c>
      <c r="B1009" s="0" t="n">
        <f aca="false">POISSON('Sample size'!$C$7,A1009*'Sample size'!$C$6,TRUE())</f>
        <v>1.2928796868784E-022</v>
      </c>
    </row>
    <row r="1010" customFormat="false" ht="15" hidden="false" customHeight="false" outlineLevel="0" collapsed="false">
      <c r="A1010" s="0" t="n">
        <v>1009</v>
      </c>
      <c r="B1010" s="0" t="n">
        <f aca="false">POISSON('Sample size'!$C$7,A1010*'Sample size'!$C$6,TRUE())</f>
        <v>1.22982520049801E-022</v>
      </c>
    </row>
    <row r="1011" customFormat="false" ht="15" hidden="false" customHeight="false" outlineLevel="0" collapsed="false">
      <c r="A1011" s="0" t="n">
        <v>1010</v>
      </c>
      <c r="B1011" s="0" t="n">
        <f aca="false">POISSON('Sample size'!$C$7,A1011*'Sample size'!$C$6,TRUE())</f>
        <v>1.1698459177062E-022</v>
      </c>
    </row>
    <row r="1012" customFormat="false" ht="15" hidden="false" customHeight="false" outlineLevel="0" collapsed="false">
      <c r="A1012" s="0" t="n">
        <v>1011</v>
      </c>
      <c r="B1012" s="0" t="n">
        <f aca="false">POISSON('Sample size'!$C$7,A1012*'Sample size'!$C$6,TRUE())</f>
        <v>1.11279185905417E-022</v>
      </c>
    </row>
    <row r="1013" customFormat="false" ht="15" hidden="false" customHeight="false" outlineLevel="0" collapsed="false">
      <c r="A1013" s="0" t="n">
        <v>1012</v>
      </c>
      <c r="B1013" s="0" t="n">
        <f aca="false">POISSON('Sample size'!$C$7,A1013*'Sample size'!$C$6,TRUE())</f>
        <v>1.05852035967718E-022</v>
      </c>
    </row>
    <row r="1014" customFormat="false" ht="15" hidden="false" customHeight="false" outlineLevel="0" collapsed="false">
      <c r="A1014" s="0" t="n">
        <v>1013</v>
      </c>
      <c r="B1014" s="0" t="n">
        <f aca="false">POISSON('Sample size'!$C$7,A1014*'Sample size'!$C$6,TRUE())</f>
        <v>1.00689571255801E-022</v>
      </c>
    </row>
    <row r="1015" customFormat="false" ht="15" hidden="false" customHeight="false" outlineLevel="0" collapsed="false">
      <c r="A1015" s="0" t="n">
        <v>1014</v>
      </c>
      <c r="B1015" s="0" t="n">
        <f aca="false">POISSON('Sample size'!$C$7,A1015*'Sample size'!$C$6,TRUE())</f>
        <v>9.57788829188794E-023</v>
      </c>
    </row>
    <row r="1016" customFormat="false" ht="15" hidden="false" customHeight="false" outlineLevel="0" collapsed="false">
      <c r="A1016" s="0" t="n">
        <v>1015</v>
      </c>
      <c r="B1016" s="0" t="n">
        <f aca="false">POISSON('Sample size'!$C$7,A1016*'Sample size'!$C$6,TRUE())</f>
        <v>9.11076916782472E-023</v>
      </c>
    </row>
    <row r="1017" customFormat="false" ht="15" hidden="false" customHeight="false" outlineLevel="0" collapsed="false">
      <c r="A1017" s="0" t="n">
        <v>1016</v>
      </c>
      <c r="B1017" s="0" t="n">
        <f aca="false">POISSON('Sample size'!$C$7,A1017*'Sample size'!$C$6,TRUE())</f>
        <v>8.66643171226872E-023</v>
      </c>
    </row>
    <row r="1018" customFormat="false" ht="15" hidden="false" customHeight="false" outlineLevel="0" collapsed="false">
      <c r="A1018" s="0" t="n">
        <v>1017</v>
      </c>
      <c r="B1018" s="0" t="n">
        <f aca="false">POISSON('Sample size'!$C$7,A1018*'Sample size'!$C$6,TRUE())</f>
        <v>8.24376485013614E-023</v>
      </c>
    </row>
    <row r="1019" customFormat="false" ht="15" hidden="false" customHeight="false" outlineLevel="0" collapsed="false">
      <c r="A1019" s="0" t="n">
        <v>1018</v>
      </c>
      <c r="B1019" s="0" t="n">
        <f aca="false">POISSON('Sample size'!$C$7,A1019*'Sample size'!$C$6,TRUE())</f>
        <v>7.84171169411418E-023</v>
      </c>
    </row>
    <row r="1020" customFormat="false" ht="15" hidden="false" customHeight="false" outlineLevel="0" collapsed="false">
      <c r="A1020" s="0" t="n">
        <v>1019</v>
      </c>
      <c r="B1020" s="0" t="n">
        <f aca="false">POISSON('Sample size'!$C$7,A1020*'Sample size'!$C$6,TRUE())</f>
        <v>7.45926690189277E-023</v>
      </c>
    </row>
    <row r="1021" customFormat="false" ht="15" hidden="false" customHeight="false" outlineLevel="0" collapsed="false">
      <c r="A1021" s="0" t="n">
        <v>1020</v>
      </c>
      <c r="B1021" s="0" t="n">
        <f aca="false">POISSON('Sample size'!$C$7,A1021*'Sample size'!$C$6,TRUE())</f>
        <v>7.0954741622847E-023</v>
      </c>
    </row>
    <row r="1022" customFormat="false" ht="15" hidden="false" customHeight="false" outlineLevel="0" collapsed="false">
      <c r="A1022" s="0" t="n">
        <v>1021</v>
      </c>
      <c r="B1022" s="0" t="n">
        <f aca="false">POISSON('Sample size'!$C$7,A1022*'Sample size'!$C$6,TRUE())</f>
        <v>6.74942380394974E-023</v>
      </c>
    </row>
    <row r="1023" customFormat="false" ht="15" hidden="false" customHeight="false" outlineLevel="0" collapsed="false">
      <c r="A1023" s="0" t="n">
        <v>1022</v>
      </c>
      <c r="B1023" s="0" t="n">
        <f aca="false">POISSON('Sample size'!$C$7,A1023*'Sample size'!$C$6,TRUE())</f>
        <v>6.42025052074255E-023</v>
      </c>
    </row>
    <row r="1024" customFormat="false" ht="15" hidden="false" customHeight="false" outlineLevel="0" collapsed="false">
      <c r="A1024" s="0" t="n">
        <v>1023</v>
      </c>
      <c r="B1024" s="0" t="n">
        <f aca="false">POISSON('Sample size'!$C$7,A1024*'Sample size'!$C$6,TRUE())</f>
        <v>6.10713120799632E-023</v>
      </c>
    </row>
    <row r="1025" customFormat="false" ht="15" hidden="false" customHeight="false" outlineLevel="0" collapsed="false">
      <c r="A1025" s="0" t="n">
        <v>1024</v>
      </c>
      <c r="B1025" s="0" t="n">
        <f aca="false">POISSON('Sample size'!$C$7,A1025*'Sample size'!$C$6,TRUE())</f>
        <v>5.8092829043327E-023</v>
      </c>
    </row>
    <row r="1026" customFormat="false" ht="15" hidden="false" customHeight="false" outlineLevel="0" collapsed="false">
      <c r="A1026" s="0" t="n">
        <v>1025</v>
      </c>
      <c r="B1026" s="0" t="n">
        <f aca="false">POISSON('Sample size'!$C$7,A1026*'Sample size'!$C$6,TRUE())</f>
        <v>5.52596083385025E-023</v>
      </c>
    </row>
    <row r="1027" customFormat="false" ht="15" hidden="false" customHeight="false" outlineLevel="0" collapsed="false">
      <c r="A1027" s="0" t="n">
        <v>1026</v>
      </c>
      <c r="B1027" s="0" t="n">
        <f aca="false">POISSON('Sample size'!$C$7,A1027*'Sample size'!$C$6,TRUE())</f>
        <v>5.25645654379684E-023</v>
      </c>
    </row>
    <row r="1028" customFormat="false" ht="15" hidden="false" customHeight="false" outlineLevel="0" collapsed="false">
      <c r="A1028" s="0" t="n">
        <v>1027</v>
      </c>
      <c r="B1028" s="0" t="n">
        <f aca="false">POISSON('Sample size'!$C$7,A1028*'Sample size'!$C$6,TRUE())</f>
        <v>5.00009613306889E-023</v>
      </c>
    </row>
    <row r="1029" customFormat="false" ht="15" hidden="false" customHeight="false" outlineLevel="0" collapsed="false">
      <c r="A1029" s="0" t="n">
        <v>1028</v>
      </c>
      <c r="B1029" s="0" t="n">
        <f aca="false">POISSON('Sample size'!$C$7,A1029*'Sample size'!$C$6,TRUE())</f>
        <v>4.75623856710735E-023</v>
      </c>
    </row>
    <row r="1030" customFormat="false" ht="15" hidden="false" customHeight="false" outlineLevel="0" collapsed="false">
      <c r="A1030" s="0" t="n">
        <v>1029</v>
      </c>
      <c r="B1030" s="0" t="n">
        <f aca="false">POISSON('Sample size'!$C$7,A1030*'Sample size'!$C$6,TRUE())</f>
        <v>4.52427407497763E-023</v>
      </c>
    </row>
    <row r="1031" customFormat="false" ht="15" hidden="false" customHeight="false" outlineLevel="0" collapsed="false">
      <c r="A1031" s="0" t="n">
        <v>1030</v>
      </c>
      <c r="B1031" s="0" t="n">
        <f aca="false">POISSON('Sample size'!$C$7,A1031*'Sample size'!$C$6,TRUE())</f>
        <v>4.30362262462449E-023</v>
      </c>
    </row>
    <row r="1032" customFormat="false" ht="15" hidden="false" customHeight="false" outlineLevel="0" collapsed="false">
      <c r="A1032" s="0" t="n">
        <v>1031</v>
      </c>
      <c r="B1032" s="0" t="n">
        <f aca="false">POISSON('Sample size'!$C$7,A1032*'Sample size'!$C$6,TRUE())</f>
        <v>4.09373247248979E-023</v>
      </c>
    </row>
    <row r="1033" customFormat="false" ht="15" hidden="false" customHeight="false" outlineLevel="0" collapsed="false">
      <c r="A1033" s="0" t="n">
        <v>1032</v>
      </c>
      <c r="B1033" s="0" t="n">
        <f aca="false">POISSON('Sample size'!$C$7,A1033*'Sample size'!$C$6,TRUE())</f>
        <v>3.89407878386635E-023</v>
      </c>
    </row>
    <row r="1034" customFormat="false" ht="15" hidden="false" customHeight="false" outlineLevel="0" collapsed="false">
      <c r="A1034" s="0" t="n">
        <v>1033</v>
      </c>
      <c r="B1034" s="0" t="n">
        <f aca="false">POISSON('Sample size'!$C$7,A1034*'Sample size'!$C$6,TRUE())</f>
        <v>3.70416232053762E-023</v>
      </c>
    </row>
    <row r="1035" customFormat="false" ht="15" hidden="false" customHeight="false" outlineLevel="0" collapsed="false">
      <c r="A1035" s="0" t="n">
        <v>1034</v>
      </c>
      <c r="B1035" s="0" t="n">
        <f aca="false">POISSON('Sample size'!$C$7,A1035*'Sample size'!$C$6,TRUE())</f>
        <v>3.52350819242224E-023</v>
      </c>
    </row>
    <row r="1036" customFormat="false" ht="15" hidden="false" customHeight="false" outlineLevel="0" collapsed="false">
      <c r="A1036" s="0" t="n">
        <v>1035</v>
      </c>
      <c r="B1036" s="0" t="n">
        <f aca="false">POISSON('Sample size'!$C$7,A1036*'Sample size'!$C$6,TRUE())</f>
        <v>3.35166467010137E-023</v>
      </c>
    </row>
    <row r="1037" customFormat="false" ht="15" hidden="false" customHeight="false" outlineLevel="0" collapsed="false">
      <c r="A1037" s="0" t="n">
        <v>1036</v>
      </c>
      <c r="B1037" s="0" t="n">
        <f aca="false">POISSON('Sample size'!$C$7,A1037*'Sample size'!$C$6,TRUE())</f>
        <v>3.18820205525988E-023</v>
      </c>
    </row>
    <row r="1038" customFormat="false" ht="15" hidden="false" customHeight="false" outlineLevel="0" collapsed="false">
      <c r="A1038" s="0" t="n">
        <v>1037</v>
      </c>
      <c r="B1038" s="0" t="n">
        <f aca="false">POISSON('Sample size'!$C$7,A1038*'Sample size'!$C$6,TRUE())</f>
        <v>3.03271160621686E-023</v>
      </c>
    </row>
    <row r="1039" customFormat="false" ht="15" hidden="false" customHeight="false" outlineLevel="0" collapsed="false">
      <c r="A1039" s="0" t="n">
        <v>1038</v>
      </c>
      <c r="B1039" s="0" t="n">
        <f aca="false">POISSON('Sample size'!$C$7,A1039*'Sample size'!$C$6,TRUE())</f>
        <v>2.88480451585829E-023</v>
      </c>
    </row>
    <row r="1040" customFormat="false" ht="15" hidden="false" customHeight="false" outlineLevel="0" collapsed="false">
      <c r="A1040" s="0" t="n">
        <v>1039</v>
      </c>
      <c r="B1040" s="0" t="n">
        <f aca="false">POISSON('Sample size'!$C$7,A1040*'Sample size'!$C$6,TRUE())</f>
        <v>2.74411093941695E-023</v>
      </c>
    </row>
    <row r="1041" customFormat="false" ht="15" hidden="false" customHeight="false" outlineLevel="0" collapsed="false">
      <c r="A1041" s="0" t="n">
        <v>1040</v>
      </c>
      <c r="B1041" s="0" t="n">
        <f aca="false">POISSON('Sample size'!$C$7,A1041*'Sample size'!$C$6,TRUE())</f>
        <v>2.6102790696677E-023</v>
      </c>
    </row>
    <row r="1042" customFormat="false" ht="15" hidden="false" customHeight="false" outlineLevel="0" collapsed="false">
      <c r="A1042" s="0" t="n">
        <v>1041</v>
      </c>
      <c r="B1042" s="0" t="n">
        <f aca="false">POISSON('Sample size'!$C$7,A1042*'Sample size'!$C$6,TRUE())</f>
        <v>2.48297425722626E-023</v>
      </c>
    </row>
    <row r="1043" customFormat="false" ht="15" hidden="false" customHeight="false" outlineLevel="0" collapsed="false">
      <c r="A1043" s="0" t="n">
        <v>1042</v>
      </c>
      <c r="B1043" s="0" t="n">
        <f aca="false">POISSON('Sample size'!$C$7,A1043*'Sample size'!$C$6,TRUE())</f>
        <v>2.36187817375143E-023</v>
      </c>
    </row>
    <row r="1044" customFormat="false" ht="15" hidden="false" customHeight="false" outlineLevel="0" collapsed="false">
      <c r="A1044" s="0" t="n">
        <v>1043</v>
      </c>
      <c r="B1044" s="0" t="n">
        <f aca="false">POISSON('Sample size'!$C$7,A1044*'Sample size'!$C$6,TRUE())</f>
        <v>2.24668801595836E-023</v>
      </c>
    </row>
    <row r="1045" customFormat="false" ht="15" hidden="false" customHeight="false" outlineLevel="0" collapsed="false">
      <c r="A1045" s="0" t="n">
        <v>1044</v>
      </c>
      <c r="B1045" s="0" t="n">
        <f aca="false">POISSON('Sample size'!$C$7,A1045*'Sample size'!$C$6,TRUE())</f>
        <v>2.13711574845273E-023</v>
      </c>
    </row>
    <row r="1046" customFormat="false" ht="15" hidden="false" customHeight="false" outlineLevel="0" collapsed="false">
      <c r="A1046" s="0" t="n">
        <v>1045</v>
      </c>
      <c r="B1046" s="0" t="n">
        <f aca="false">POISSON('Sample size'!$C$7,A1046*'Sample size'!$C$6,TRUE())</f>
        <v>2.03288738349211E-023</v>
      </c>
    </row>
    <row r="1047" customFormat="false" ht="15" hidden="false" customHeight="false" outlineLevel="0" collapsed="false">
      <c r="A1047" s="0" t="n">
        <v>1046</v>
      </c>
      <c r="B1047" s="0" t="n">
        <f aca="false">POISSON('Sample size'!$C$7,A1047*'Sample size'!$C$6,TRUE())</f>
        <v>1.93374229587395E-023</v>
      </c>
    </row>
    <row r="1048" customFormat="false" ht="15" hidden="false" customHeight="false" outlineLevel="0" collapsed="false">
      <c r="A1048" s="0" t="n">
        <v>1047</v>
      </c>
      <c r="B1048" s="0" t="n">
        <f aca="false">POISSON('Sample size'!$C$7,A1048*'Sample size'!$C$6,TRUE())</f>
        <v>1.83943257123687E-023</v>
      </c>
    </row>
    <row r="1049" customFormat="false" ht="15" hidden="false" customHeight="false" outlineLevel="0" collapsed="false">
      <c r="A1049" s="0" t="n">
        <v>1048</v>
      </c>
      <c r="B1049" s="0" t="n">
        <f aca="false">POISSON('Sample size'!$C$7,A1049*'Sample size'!$C$6,TRUE())</f>
        <v>1.74972238614551E-023</v>
      </c>
    </row>
    <row r="1050" customFormat="false" ht="15" hidden="false" customHeight="false" outlineLevel="0" collapsed="false">
      <c r="A1050" s="0" t="n">
        <v>1049</v>
      </c>
      <c r="B1050" s="0" t="n">
        <f aca="false">POISSON('Sample size'!$C$7,A1050*'Sample size'!$C$6,TRUE())</f>
        <v>1.66438741840922E-023</v>
      </c>
    </row>
    <row r="1051" customFormat="false" ht="15" hidden="false" customHeight="false" outlineLevel="0" collapsed="false">
      <c r="A1051" s="0" t="n">
        <v>1050</v>
      </c>
      <c r="B1051" s="0" t="n">
        <f aca="false">POISSON('Sample size'!$C$7,A1051*'Sample size'!$C$6,TRUE())</f>
        <v>1.58321428615963E-023</v>
      </c>
    </row>
    <row r="1052" customFormat="false" ht="15" hidden="false" customHeight="false" outlineLevel="0" collapsed="false">
      <c r="A1052" s="0" t="n">
        <v>1051</v>
      </c>
      <c r="B1052" s="0" t="n">
        <f aca="false">POISSON('Sample size'!$C$7,A1052*'Sample size'!$C$6,TRUE())</f>
        <v>1.50600001428493E-023</v>
      </c>
    </row>
    <row r="1053" customFormat="false" ht="15" hidden="false" customHeight="false" outlineLevel="0" collapsed="false">
      <c r="A1053" s="0" t="n">
        <v>1052</v>
      </c>
      <c r="B1053" s="0" t="n">
        <f aca="false">POISSON('Sample size'!$C$7,A1053*'Sample size'!$C$6,TRUE())</f>
        <v>1.43255152688632E-023</v>
      </c>
    </row>
    <row r="1054" customFormat="false" ht="15" hidden="false" customHeight="false" outlineLevel="0" collapsed="false">
      <c r="A1054" s="0" t="n">
        <v>1053</v>
      </c>
      <c r="B1054" s="0" t="n">
        <f aca="false">POISSON('Sample size'!$C$7,A1054*'Sample size'!$C$6,TRUE())</f>
        <v>1.36268516448769E-023</v>
      </c>
    </row>
    <row r="1055" customFormat="false" ht="15" hidden="false" customHeight="false" outlineLevel="0" collapsed="false">
      <c r="A1055" s="0" t="n">
        <v>1054</v>
      </c>
      <c r="B1055" s="0" t="n">
        <f aca="false">POISSON('Sample size'!$C$7,A1055*'Sample size'!$C$6,TRUE())</f>
        <v>1.29622622479129E-023</v>
      </c>
    </row>
    <row r="1056" customFormat="false" ht="15" hidden="false" customHeight="false" outlineLevel="0" collapsed="false">
      <c r="A1056" s="0" t="n">
        <v>1055</v>
      </c>
      <c r="B1056" s="0" t="n">
        <f aca="false">POISSON('Sample size'!$C$7,A1056*'Sample size'!$C$6,TRUE())</f>
        <v>1.23300852583096E-023</v>
      </c>
    </row>
    <row r="1057" customFormat="false" ht="15" hidden="false" customHeight="false" outlineLevel="0" collapsed="false">
      <c r="A1057" s="0" t="n">
        <v>1056</v>
      </c>
      <c r="B1057" s="0" t="n">
        <f aca="false">POISSON('Sample size'!$C$7,A1057*'Sample size'!$C$6,TRUE())</f>
        <v>1.17287399043065E-023</v>
      </c>
    </row>
    <row r="1058" customFormat="false" ht="15" hidden="false" customHeight="false" outlineLevel="0" collapsed="false">
      <c r="A1058" s="0" t="n">
        <v>1057</v>
      </c>
      <c r="B1058" s="0" t="n">
        <f aca="false">POISSON('Sample size'!$C$7,A1058*'Sample size'!$C$6,TRUE())</f>
        <v>1.11567225092921E-023</v>
      </c>
    </row>
    <row r="1059" customFormat="false" ht="15" hidden="false" customHeight="false" outlineLevel="0" collapsed="false">
      <c r="A1059" s="0" t="n">
        <v>1058</v>
      </c>
      <c r="B1059" s="0" t="n">
        <f aca="false">POISSON('Sample size'!$C$7,A1059*'Sample size'!$C$6,TRUE())</f>
        <v>1.0612602731828E-023</v>
      </c>
    </row>
    <row r="1060" customFormat="false" ht="15" hidden="false" customHeight="false" outlineLevel="0" collapsed="false">
      <c r="A1060" s="0" t="n">
        <v>1059</v>
      </c>
      <c r="B1060" s="0" t="n">
        <f aca="false">POISSON('Sample size'!$C$7,A1060*'Sample size'!$C$6,TRUE())</f>
        <v>1.00950199890515E-023</v>
      </c>
    </row>
    <row r="1061" customFormat="false" ht="15" hidden="false" customHeight="false" outlineLevel="0" collapsed="false">
      <c r="A1061" s="0" t="n">
        <v>1060</v>
      </c>
      <c r="B1061" s="0" t="n">
        <f aca="false">POISSON('Sample size'!$C$7,A1061*'Sample size'!$C$6,TRUE())</f>
        <v>9.60268005450868E-024</v>
      </c>
    </row>
    <row r="1062" customFormat="false" ht="15" hidden="false" customHeight="false" outlineLevel="0" collapsed="false">
      <c r="A1062" s="0" t="n">
        <v>1061</v>
      </c>
      <c r="B1062" s="0" t="n">
        <f aca="false">POISSON('Sample size'!$C$7,A1062*'Sample size'!$C$6,TRUE())</f>
        <v>9.13435182191474E-024</v>
      </c>
    </row>
    <row r="1063" customFormat="false" ht="15" hidden="false" customHeight="false" outlineLevel="0" collapsed="false">
      <c r="A1063" s="0" t="n">
        <v>1062</v>
      </c>
      <c r="B1063" s="0" t="n">
        <f aca="false">POISSON('Sample size'!$C$7,A1063*'Sample size'!$C$6,TRUE())</f>
        <v>8.68886422674703E-024</v>
      </c>
    </row>
    <row r="1064" customFormat="false" ht="15" hidden="false" customHeight="false" outlineLevel="0" collapsed="false">
      <c r="A1064" s="0" t="n">
        <v>1063</v>
      </c>
      <c r="B1064" s="0" t="n">
        <f aca="false">POISSON('Sample size'!$C$7,A1064*'Sample size'!$C$6,TRUE())</f>
        <v>8.26510331797338E-024</v>
      </c>
    </row>
    <row r="1065" customFormat="false" ht="15" hidden="false" customHeight="false" outlineLevel="0" collapsed="false">
      <c r="A1065" s="0" t="n">
        <v>1064</v>
      </c>
      <c r="B1065" s="0" t="n">
        <f aca="false">POISSON('Sample size'!$C$7,A1065*'Sample size'!$C$6,TRUE())</f>
        <v>7.86200947259478E-024</v>
      </c>
    </row>
    <row r="1066" customFormat="false" ht="15" hidden="false" customHeight="false" outlineLevel="0" collapsed="false">
      <c r="A1066" s="0" t="n">
        <v>1065</v>
      </c>
      <c r="B1066" s="0" t="n">
        <f aca="false">POISSON('Sample size'!$C$7,A1066*'Sample size'!$C$6,TRUE())</f>
        <v>7.47857474603552E-024</v>
      </c>
    </row>
    <row r="1067" customFormat="false" ht="15" hidden="false" customHeight="false" outlineLevel="0" collapsed="false">
      <c r="A1067" s="0" t="n">
        <v>1066</v>
      </c>
      <c r="B1067" s="0" t="n">
        <f aca="false">POISSON('Sample size'!$C$7,A1067*'Sample size'!$C$6,TRUE())</f>
        <v>7.11384035175691E-024</v>
      </c>
    </row>
    <row r="1068" customFormat="false" ht="15" hidden="false" customHeight="false" outlineLevel="0" collapsed="false">
      <c r="A1068" s="0" t="n">
        <v>1067</v>
      </c>
      <c r="B1068" s="0" t="n">
        <f aca="false">POISSON('Sample size'!$C$7,A1068*'Sample size'!$C$6,TRUE())</f>
        <v>6.7668942637917E-024</v>
      </c>
    </row>
    <row r="1069" customFormat="false" ht="15" hidden="false" customHeight="false" outlineLevel="0" collapsed="false">
      <c r="A1069" s="0" t="n">
        <v>1068</v>
      </c>
      <c r="B1069" s="0" t="n">
        <f aca="false">POISSON('Sample size'!$C$7,A1069*'Sample size'!$C$6,TRUE())</f>
        <v>6.43686893620373E-024</v>
      </c>
    </row>
    <row r="1070" customFormat="false" ht="15" hidden="false" customHeight="false" outlineLevel="0" collapsed="false">
      <c r="A1070" s="0" t="n">
        <v>1069</v>
      </c>
      <c r="B1070" s="0" t="n">
        <f aca="false">POISSON('Sample size'!$C$7,A1070*'Sample size'!$C$6,TRUE())</f>
        <v>6.12293913377162E-024</v>
      </c>
    </row>
    <row r="1071" customFormat="false" ht="15" hidden="false" customHeight="false" outlineLevel="0" collapsed="false">
      <c r="A1071" s="0" t="n">
        <v>1070</v>
      </c>
      <c r="B1071" s="0" t="n">
        <f aca="false">POISSON('Sample size'!$C$7,A1071*'Sample size'!$C$6,TRUE())</f>
        <v>5.82431986847049E-024</v>
      </c>
    </row>
    <row r="1072" customFormat="false" ht="15" hidden="false" customHeight="false" outlineLevel="0" collapsed="false">
      <c r="A1072" s="0" t="n">
        <v>1071</v>
      </c>
      <c r="B1072" s="0" t="n">
        <f aca="false">POISSON('Sample size'!$C$7,A1072*'Sample size'!$C$6,TRUE())</f>
        <v>5.54026443659324E-024</v>
      </c>
    </row>
    <row r="1073" customFormat="false" ht="15" hidden="false" customHeight="false" outlineLevel="0" collapsed="false">
      <c r="A1073" s="0" t="n">
        <v>1072</v>
      </c>
      <c r="B1073" s="0" t="n">
        <f aca="false">POISSON('Sample size'!$C$7,A1073*'Sample size'!$C$6,TRUE())</f>
        <v>5.27006255160237E-024</v>
      </c>
    </row>
    <row r="1074" customFormat="false" ht="15" hidden="false" customHeight="false" outlineLevel="0" collapsed="false">
      <c r="A1074" s="0" t="n">
        <v>1073</v>
      </c>
      <c r="B1074" s="0" t="n">
        <f aca="false">POISSON('Sample size'!$C$7,A1074*'Sample size'!$C$6,TRUE())</f>
        <v>5.01303856804347E-024</v>
      </c>
    </row>
    <row r="1075" customFormat="false" ht="15" hidden="false" customHeight="false" outlineLevel="0" collapsed="false">
      <c r="A1075" s="0" t="n">
        <v>1074</v>
      </c>
      <c r="B1075" s="0" t="n">
        <f aca="false">POISSON('Sample size'!$C$7,A1075*'Sample size'!$C$6,TRUE())</f>
        <v>4.76854979207989E-024</v>
      </c>
    </row>
    <row r="1076" customFormat="false" ht="15" hidden="false" customHeight="false" outlineLevel="0" collapsed="false">
      <c r="A1076" s="0" t="n">
        <v>1075</v>
      </c>
      <c r="B1076" s="0" t="n">
        <f aca="false">POISSON('Sample size'!$C$7,A1076*'Sample size'!$C$6,TRUE())</f>
        <v>4.53598487442316E-024</v>
      </c>
    </row>
    <row r="1077" customFormat="false" ht="15" hidden="false" customHeight="false" outlineLevel="0" collapsed="false">
      <c r="A1077" s="0" t="n">
        <v>1076</v>
      </c>
      <c r="B1077" s="0" t="n">
        <f aca="false">POISSON('Sample size'!$C$7,A1077*'Sample size'!$C$6,TRUE())</f>
        <v>4.31476228164147E-024</v>
      </c>
    </row>
    <row r="1078" customFormat="false" ht="15" hidden="false" customHeight="false" outlineLevel="0" collapsed="false">
      <c r="A1078" s="0" t="n">
        <v>1077</v>
      </c>
      <c r="B1078" s="0" t="n">
        <f aca="false">POISSON('Sample size'!$C$7,A1078*'Sample size'!$C$6,TRUE())</f>
        <v>4.10432884202322E-024</v>
      </c>
    </row>
    <row r="1079" customFormat="false" ht="15" hidden="false" customHeight="false" outlineLevel="0" collapsed="false">
      <c r="A1079" s="0" t="n">
        <v>1078</v>
      </c>
      <c r="B1079" s="0" t="n">
        <f aca="false">POISSON('Sample size'!$C$7,A1079*'Sample size'!$C$6,TRUE())</f>
        <v>3.90415836235941E-024</v>
      </c>
    </row>
    <row r="1080" customFormat="false" ht="15" hidden="false" customHeight="false" outlineLevel="0" collapsed="false">
      <c r="A1080" s="0" t="n">
        <v>1079</v>
      </c>
      <c r="B1080" s="0" t="n">
        <f aca="false">POISSON('Sample size'!$C$7,A1080*'Sample size'!$C$6,TRUE())</f>
        <v>3.7137503121868E-024</v>
      </c>
    </row>
    <row r="1081" customFormat="false" ht="15" hidden="false" customHeight="false" outlineLevel="0" collapsed="false">
      <c r="A1081" s="0" t="n">
        <v>1080</v>
      </c>
      <c r="B1081" s="0" t="n">
        <f aca="false">POISSON('Sample size'!$C$7,A1081*'Sample size'!$C$6,TRUE())</f>
        <v>3.53262857220081E-024</v>
      </c>
    </row>
    <row r="1082" customFormat="false" ht="15" hidden="false" customHeight="false" outlineLevel="0" collapsed="false">
      <c r="A1082" s="0" t="n">
        <v>1081</v>
      </c>
      <c r="B1082" s="0" t="n">
        <f aca="false">POISSON('Sample size'!$C$7,A1082*'Sample size'!$C$6,TRUE())</f>
        <v>3.36034024370934E-024</v>
      </c>
    </row>
    <row r="1083" customFormat="false" ht="15" hidden="false" customHeight="false" outlineLevel="0" collapsed="false">
      <c r="A1083" s="0" t="n">
        <v>1082</v>
      </c>
      <c r="B1083" s="0" t="n">
        <f aca="false">POISSON('Sample size'!$C$7,A1083*'Sample size'!$C$6,TRUE())</f>
        <v>3.19645451615023E-024</v>
      </c>
    </row>
    <row r="1084" customFormat="false" ht="15" hidden="false" customHeight="false" outlineLevel="0" collapsed="false">
      <c r="A1084" s="0" t="n">
        <v>1083</v>
      </c>
      <c r="B1084" s="0" t="n">
        <f aca="false">POISSON('Sample size'!$C$7,A1084*'Sample size'!$C$6,TRUE())</f>
        <v>3.04056158984028E-024</v>
      </c>
    </row>
    <row r="1085" customFormat="false" ht="15" hidden="false" customHeight="false" outlineLevel="0" collapsed="false">
      <c r="A1085" s="0" t="n">
        <v>1084</v>
      </c>
      <c r="B1085" s="0" t="n">
        <f aca="false">POISSON('Sample size'!$C$7,A1085*'Sample size'!$C$6,TRUE())</f>
        <v>2.89227165126275E-024</v>
      </c>
    </row>
    <row r="1086" customFormat="false" ht="15" hidden="false" customHeight="false" outlineLevel="0" collapsed="false">
      <c r="A1086" s="0" t="n">
        <v>1085</v>
      </c>
      <c r="B1086" s="0" t="n">
        <f aca="false">POISSON('Sample size'!$C$7,A1086*'Sample size'!$C$6,TRUE())</f>
        <v>2.75121389833041E-024</v>
      </c>
    </row>
    <row r="1087" customFormat="false" ht="15" hidden="false" customHeight="false" outlineLevel="0" collapsed="false">
      <c r="A1087" s="0" t="n">
        <v>1086</v>
      </c>
      <c r="B1087" s="0" t="n">
        <f aca="false">POISSON('Sample size'!$C$7,A1087*'Sample size'!$C$6,TRUE())</f>
        <v>2.61703561318719E-024</v>
      </c>
    </row>
    <row r="1088" customFormat="false" ht="15" hidden="false" customHeight="false" outlineLevel="0" collapsed="false">
      <c r="A1088" s="0" t="n">
        <v>1087</v>
      </c>
      <c r="B1088" s="0" t="n">
        <f aca="false">POISSON('Sample size'!$C$7,A1088*'Sample size'!$C$6,TRUE())</f>
        <v>2.48940128022993E-024</v>
      </c>
    </row>
    <row r="1089" customFormat="false" ht="15" hidden="false" customHeight="false" outlineLevel="0" collapsed="false">
      <c r="A1089" s="0" t="n">
        <v>1088</v>
      </c>
      <c r="B1089" s="0" t="n">
        <f aca="false">POISSON('Sample size'!$C$7,A1089*'Sample size'!$C$6,TRUE())</f>
        <v>2.36799174714445E-024</v>
      </c>
    </row>
    <row r="1090" customFormat="false" ht="15" hidden="false" customHeight="false" outlineLevel="0" collapsed="false">
      <c r="A1090" s="0" t="n">
        <v>1089</v>
      </c>
      <c r="B1090" s="0" t="n">
        <f aca="false">POISSON('Sample size'!$C$7,A1090*'Sample size'!$C$6,TRUE())</f>
        <v>2.25250342685866E-024</v>
      </c>
    </row>
    <row r="1091" customFormat="false" ht="15" hidden="false" customHeight="false" outlineLevel="0" collapsed="false">
      <c r="A1091" s="0" t="n">
        <v>1090</v>
      </c>
      <c r="B1091" s="0" t="n">
        <f aca="false">POISSON('Sample size'!$C$7,A1091*'Sample size'!$C$6,TRUE())</f>
        <v>2.14264753841665E-024</v>
      </c>
    </row>
    <row r="1092" customFormat="false" ht="15" hidden="false" customHeight="false" outlineLevel="0" collapsed="false">
      <c r="A1092" s="0" t="n">
        <v>1091</v>
      </c>
      <c r="B1092" s="0" t="n">
        <f aca="false">POISSON('Sample size'!$C$7,A1092*'Sample size'!$C$6,TRUE())</f>
        <v>2.03814938487594E-024</v>
      </c>
    </row>
    <row r="1093" customFormat="false" ht="15" hidden="false" customHeight="false" outlineLevel="0" collapsed="false">
      <c r="A1093" s="0" t="n">
        <v>1092</v>
      </c>
      <c r="B1093" s="0" t="n">
        <f aca="false">POISSON('Sample size'!$C$7,A1093*'Sample size'!$C$6,TRUE())</f>
        <v>1.93874766642203E-024</v>
      </c>
    </row>
    <row r="1094" customFormat="false" ht="15" hidden="false" customHeight="false" outlineLevel="0" collapsed="false">
      <c r="A1094" s="0" t="n">
        <v>1093</v>
      </c>
      <c r="B1094" s="0" t="n">
        <f aca="false">POISSON('Sample size'!$C$7,A1094*'Sample size'!$C$6,TRUE())</f>
        <v>1.84419382698272E-024</v>
      </c>
    </row>
    <row r="1095" customFormat="false" ht="15" hidden="false" customHeight="false" outlineLevel="0" collapsed="false">
      <c r="A1095" s="0" t="n">
        <v>1094</v>
      </c>
      <c r="B1095" s="0" t="n">
        <f aca="false">POISSON('Sample size'!$C$7,A1095*'Sample size'!$C$6,TRUE())</f>
        <v>1.75425143270855E-024</v>
      </c>
    </row>
    <row r="1096" customFormat="false" ht="15" hidden="false" customHeight="false" outlineLevel="0" collapsed="false">
      <c r="A1096" s="0" t="n">
        <v>1095</v>
      </c>
      <c r="B1096" s="0" t="n">
        <f aca="false">POISSON('Sample size'!$C$7,A1096*'Sample size'!$C$6,TRUE())</f>
        <v>1.66869558076491E-024</v>
      </c>
    </row>
    <row r="1097" customFormat="false" ht="15" hidden="false" customHeight="false" outlineLevel="0" collapsed="false">
      <c r="A1097" s="0" t="n">
        <v>1096</v>
      </c>
      <c r="B1097" s="0" t="n">
        <f aca="false">POISSON('Sample size'!$C$7,A1097*'Sample size'!$C$6,TRUE())</f>
        <v>1.58731233695788E-024</v>
      </c>
    </row>
    <row r="1098" customFormat="false" ht="15" hidden="false" customHeight="false" outlineLevel="0" collapsed="false">
      <c r="A1098" s="0" t="n">
        <v>1097</v>
      </c>
      <c r="B1098" s="0" t="n">
        <f aca="false">POISSON('Sample size'!$C$7,A1098*'Sample size'!$C$6,TRUE())</f>
        <v>1.50989820078733E-024</v>
      </c>
    </row>
    <row r="1099" customFormat="false" ht="15" hidden="false" customHeight="false" outlineLevel="0" collapsed="false">
      <c r="A1099" s="0" t="n">
        <v>1098</v>
      </c>
      <c r="B1099" s="0" t="n">
        <f aca="false">POISSON('Sample size'!$C$7,A1099*'Sample size'!$C$6,TRUE())</f>
        <v>1.43625959658959E-024</v>
      </c>
    </row>
    <row r="1100" customFormat="false" ht="15" hidden="false" customHeight="false" outlineLevel="0" collapsed="false">
      <c r="A1100" s="0" t="n">
        <v>1099</v>
      </c>
      <c r="B1100" s="0" t="n">
        <f aca="false">POISSON('Sample size'!$C$7,A1100*'Sample size'!$C$6,TRUE())</f>
        <v>1.36621238949755E-024</v>
      </c>
    </row>
    <row r="1101" customFormat="false" ht="15" hidden="false" customHeight="false" outlineLevel="0" collapsed="false">
      <c r="A1101" s="0" t="n">
        <v>1100</v>
      </c>
      <c r="B1101" s="0" t="n">
        <f aca="false">POISSON('Sample size'!$C$7,A1101*'Sample size'!$C$6,TRUE())</f>
        <v>1.2995814250075E-024</v>
      </c>
    </row>
    <row r="1102" customFormat="false" ht="15" hidden="false" customHeight="false" outlineLevel="0" collapsed="false">
      <c r="A1102" s="0" t="n">
        <v>1101</v>
      </c>
      <c r="B1102" s="0" t="n">
        <f aca="false">POISSON('Sample size'!$C$7,A1102*'Sample size'!$C$6,TRUE())</f>
        <v>1.2362000910017E-024</v>
      </c>
    </row>
    <row r="1103" customFormat="false" ht="15" hidden="false" customHeight="false" outlineLevel="0" collapsed="false">
      <c r="A1103" s="0" t="n">
        <v>1102</v>
      </c>
      <c r="B1103" s="0" t="n">
        <f aca="false">POISSON('Sample size'!$C$7,A1103*'Sample size'!$C$6,TRUE())</f>
        <v>1.17590990113128E-024</v>
      </c>
    </row>
    <row r="1104" customFormat="false" ht="15" hidden="false" customHeight="false" outlineLevel="0" collapsed="false">
      <c r="A1104" s="0" t="n">
        <v>1103</v>
      </c>
      <c r="B1104" s="0" t="n">
        <f aca="false">POISSON('Sample size'!$C$7,A1104*'Sample size'!$C$6,TRUE())</f>
        <v>1.11856009851779E-024</v>
      </c>
    </row>
    <row r="1105" customFormat="false" ht="15" hidden="false" customHeight="false" outlineLevel="0" collapsed="false">
      <c r="A1105" s="0" t="n">
        <v>1104</v>
      </c>
      <c r="B1105" s="0" t="n">
        <f aca="false">POISSON('Sample size'!$C$7,A1105*'Sample size'!$C$6,TRUE())</f>
        <v>1.06400727878255E-024</v>
      </c>
    </row>
    <row r="1106" customFormat="false" ht="15" hidden="false" customHeight="false" outlineLevel="0" collapsed="false">
      <c r="A1106" s="0" t="n">
        <v>1105</v>
      </c>
      <c r="B1106" s="0" t="n">
        <f aca="false">POISSON('Sample size'!$C$7,A1106*'Sample size'!$C$6,TRUE())</f>
        <v>1.0121150314609E-024</v>
      </c>
    </row>
    <row r="1107" customFormat="false" ht="15" hidden="false" customHeight="false" outlineLevel="0" collapsed="false">
      <c r="A1107" s="0" t="n">
        <v>1106</v>
      </c>
      <c r="B1107" s="0" t="n">
        <f aca="false">POISSON('Sample size'!$C$7,A1107*'Sample size'!$C$6,TRUE())</f>
        <v>9.62753598905066E-025</v>
      </c>
    </row>
    <row r="1108" customFormat="false" ht="15" hidden="false" customHeight="false" outlineLevel="0" collapsed="false">
      <c r="A1108" s="0" t="n">
        <v>1107</v>
      </c>
      <c r="B1108" s="0" t="n">
        <f aca="false">POISSON('Sample size'!$C$7,A1108*'Sample size'!$C$6,TRUE())</f>
        <v>9.15799551822459E-025</v>
      </c>
    </row>
    <row r="1109" customFormat="false" ht="15" hidden="false" customHeight="false" outlineLevel="0" collapsed="false">
      <c r="A1109" s="0" t="n">
        <v>1108</v>
      </c>
      <c r="B1109" s="0" t="n">
        <f aca="false">POISSON('Sample size'!$C$7,A1109*'Sample size'!$C$6,TRUE())</f>
        <v>8.71135480638086E-025</v>
      </c>
    </row>
    <row r="1110" customFormat="false" ht="15" hidden="false" customHeight="false" outlineLevel="0" collapsed="false">
      <c r="A1110" s="0" t="n">
        <v>1109</v>
      </c>
      <c r="B1110" s="0" t="n">
        <f aca="false">POISSON('Sample size'!$C$7,A1110*'Sample size'!$C$6,TRUE())</f>
        <v>8.28649701909522E-025</v>
      </c>
    </row>
    <row r="1111" customFormat="false" ht="15" hidden="false" customHeight="false" outlineLevel="0" collapsed="false">
      <c r="A1111" s="0" t="n">
        <v>1110</v>
      </c>
      <c r="B1111" s="0" t="n">
        <f aca="false">POISSON('Sample size'!$C$7,A1111*'Sample size'!$C$6,TRUE())</f>
        <v>7.88235979060085E-025</v>
      </c>
    </row>
    <row r="1112" customFormat="false" ht="15" hidden="false" customHeight="false" outlineLevel="0" collapsed="false">
      <c r="A1112" s="0" t="n">
        <v>1111</v>
      </c>
      <c r="B1112" s="0" t="n">
        <f aca="false">POISSON('Sample size'!$C$7,A1112*'Sample size'!$C$6,TRUE())</f>
        <v>7.49793256732078E-025</v>
      </c>
    </row>
    <row r="1113" customFormat="false" ht="15" hidden="false" customHeight="false" outlineLevel="0" collapsed="false">
      <c r="A1113" s="0" t="n">
        <v>1112</v>
      </c>
      <c r="B1113" s="0" t="n">
        <f aca="false">POISSON('Sample size'!$C$7,A1113*'Sample size'!$C$6,TRUE())</f>
        <v>7.13225408095773E-025</v>
      </c>
    </row>
    <row r="1114" customFormat="false" ht="15" hidden="false" customHeight="false" outlineLevel="0" collapsed="false">
      <c r="A1114" s="0" t="n">
        <v>1113</v>
      </c>
      <c r="B1114" s="0" t="n">
        <f aca="false">POISSON('Sample size'!$C$7,A1114*'Sample size'!$C$6,TRUE())</f>
        <v>6.78440994482226E-025</v>
      </c>
    </row>
    <row r="1115" customFormat="false" ht="15" hidden="false" customHeight="false" outlineLevel="0" collapsed="false">
      <c r="A1115" s="0" t="n">
        <v>1114</v>
      </c>
      <c r="B1115" s="0" t="n">
        <f aca="false">POISSON('Sample size'!$C$7,A1115*'Sample size'!$C$6,TRUE())</f>
        <v>6.45353036739022E-025</v>
      </c>
    </row>
    <row r="1116" customFormat="false" ht="15" hidden="false" customHeight="false" outlineLevel="0" collapsed="false">
      <c r="A1116" s="0" t="n">
        <v>1115</v>
      </c>
      <c r="B1116" s="0" t="n">
        <f aca="false">POISSON('Sample size'!$C$7,A1116*'Sample size'!$C$6,TRUE())</f>
        <v>6.1387879773705E-025</v>
      </c>
    </row>
    <row r="1117" customFormat="false" ht="15" hidden="false" customHeight="false" outlineLevel="0" collapsed="false">
      <c r="A1117" s="0" t="n">
        <v>1116</v>
      </c>
      <c r="B1117" s="0" t="n">
        <f aca="false">POISSON('Sample size'!$C$7,A1117*'Sample size'!$C$6,TRUE())</f>
        <v>5.83939575484602E-025</v>
      </c>
    </row>
    <row r="1118" customFormat="false" ht="15" hidden="false" customHeight="false" outlineLevel="0" collapsed="false">
      <c r="A1118" s="0" t="n">
        <v>1117</v>
      </c>
      <c r="B1118" s="0" t="n">
        <f aca="false">POISSON('Sample size'!$C$7,A1118*'Sample size'!$C$6,TRUE())</f>
        <v>5.5546050633141E-025</v>
      </c>
    </row>
    <row r="1119" customFormat="false" ht="15" hidden="false" customHeight="false" outlineLevel="0" collapsed="false">
      <c r="A1119" s="0" t="n">
        <v>1118</v>
      </c>
      <c r="B1119" s="0" t="n">
        <f aca="false">POISSON('Sample size'!$C$7,A1119*'Sample size'!$C$6,TRUE())</f>
        <v>5.28370377770501E-025</v>
      </c>
    </row>
    <row r="1120" customFormat="false" ht="15" hidden="false" customHeight="false" outlineLevel="0" collapsed="false">
      <c r="A1120" s="0" t="n">
        <v>1119</v>
      </c>
      <c r="B1120" s="0" t="n">
        <f aca="false">POISSON('Sample size'!$C$7,A1120*'Sample size'!$C$6,TRUE())</f>
        <v>5.02601450369859E-025</v>
      </c>
    </row>
    <row r="1121" customFormat="false" ht="15" hidden="false" customHeight="false" outlineLevel="0" collapsed="false">
      <c r="A1121" s="0" t="n">
        <v>1120</v>
      </c>
      <c r="B1121" s="0" t="n">
        <f aca="false">POISSON('Sample size'!$C$7,A1121*'Sample size'!$C$6,TRUE())</f>
        <v>4.78089288388547E-025</v>
      </c>
    </row>
    <row r="1122" customFormat="false" ht="15" hidden="false" customHeight="false" outlineLevel="0" collapsed="false">
      <c r="A1122" s="0" t="n">
        <v>1121</v>
      </c>
      <c r="B1122" s="0" t="n">
        <f aca="false">POISSON('Sample size'!$C$7,A1122*'Sample size'!$C$6,TRUE())</f>
        <v>4.54772598653791E-025</v>
      </c>
    </row>
    <row r="1123" customFormat="false" ht="15" hidden="false" customHeight="false" outlineLevel="0" collapsed="false">
      <c r="A1123" s="0" t="n">
        <v>1122</v>
      </c>
      <c r="B1123" s="0" t="n">
        <f aca="false">POISSON('Sample size'!$C$7,A1123*'Sample size'!$C$6,TRUE())</f>
        <v>4.32593077296141E-025</v>
      </c>
    </row>
    <row r="1124" customFormat="false" ht="15" hidden="false" customHeight="false" outlineLevel="0" collapsed="false">
      <c r="A1124" s="0" t="n">
        <v>1123</v>
      </c>
      <c r="B1124" s="0" t="n">
        <f aca="false">POISSON('Sample size'!$C$7,A1124*'Sample size'!$C$6,TRUE())</f>
        <v>4.114952639594E-025</v>
      </c>
    </row>
    <row r="1125" customFormat="false" ht="15" hidden="false" customHeight="false" outlineLevel="0" collapsed="false">
      <c r="A1125" s="0" t="n">
        <v>1124</v>
      </c>
      <c r="B1125" s="0" t="n">
        <f aca="false">POISSON('Sample size'!$C$7,A1125*'Sample size'!$C$6,TRUE())</f>
        <v>3.9142640312087E-025</v>
      </c>
    </row>
    <row r="1126" customFormat="false" ht="15" hidden="false" customHeight="false" outlineLevel="0" collapsed="false">
      <c r="A1126" s="0" t="n">
        <v>1125</v>
      </c>
      <c r="B1126" s="0" t="n">
        <f aca="false">POISSON('Sample size'!$C$7,A1126*'Sample size'!$C$6,TRUE())</f>
        <v>3.72336312175051E-025</v>
      </c>
    </row>
    <row r="1127" customFormat="false" ht="15" hidden="false" customHeight="false" outlineLevel="0" collapsed="false">
      <c r="A1127" s="0" t="n">
        <v>1126</v>
      </c>
      <c r="B1127" s="0" t="n">
        <f aca="false">POISSON('Sample size'!$C$7,A1127*'Sample size'!$C$6,TRUE())</f>
        <v>3.54177255950991E-025</v>
      </c>
    </row>
    <row r="1128" customFormat="false" ht="15" hidden="false" customHeight="false" outlineLevel="0" collapsed="false">
      <c r="A1128" s="0" t="n">
        <v>1127</v>
      </c>
      <c r="B1128" s="0" t="n">
        <f aca="false">POISSON('Sample size'!$C$7,A1128*'Sample size'!$C$6,TRUE())</f>
        <v>3.36903827349504E-025</v>
      </c>
    </row>
    <row r="1129" customFormat="false" ht="15" hidden="false" customHeight="false" outlineLevel="0" collapsed="false">
      <c r="A1129" s="0" t="n">
        <v>1128</v>
      </c>
      <c r="B1129" s="0" t="n">
        <f aca="false">POISSON('Sample size'!$C$7,A1129*'Sample size'!$C$6,TRUE())</f>
        <v>3.20472833801755E-025</v>
      </c>
    </row>
    <row r="1130" customFormat="false" ht="15" hidden="false" customHeight="false" outlineLevel="0" collapsed="false">
      <c r="A1130" s="0" t="n">
        <v>1129</v>
      </c>
      <c r="B1130" s="0" t="n">
        <f aca="false">POISSON('Sample size'!$C$7,A1130*'Sample size'!$C$6,TRUE())</f>
        <v>3.04843189265357E-025</v>
      </c>
    </row>
    <row r="1131" customFormat="false" ht="15" hidden="false" customHeight="false" outlineLevel="0" collapsed="false">
      <c r="A1131" s="0" t="n">
        <v>1130</v>
      </c>
      <c r="B1131" s="0" t="n">
        <f aca="false">POISSON('Sample size'!$C$7,A1131*'Sample size'!$C$6,TRUE())</f>
        <v>2.89975811487849E-025</v>
      </c>
    </row>
    <row r="1132" customFormat="false" ht="15" hidden="false" customHeight="false" outlineLevel="0" collapsed="false">
      <c r="A1132" s="0" t="n">
        <v>1131</v>
      </c>
      <c r="B1132" s="0" t="n">
        <f aca="false">POISSON('Sample size'!$C$7,A1132*'Sample size'!$C$6,TRUE())</f>
        <v>2.75833524280713E-025</v>
      </c>
    </row>
    <row r="1133" customFormat="false" ht="15" hidden="false" customHeight="false" outlineLevel="0" collapsed="false">
      <c r="A1133" s="0" t="n">
        <v>1132</v>
      </c>
      <c r="B1133" s="0" t="n">
        <f aca="false">POISSON('Sample size'!$C$7,A1133*'Sample size'!$C$6,TRUE())</f>
        <v>2.62380964559547E-025</v>
      </c>
    </row>
    <row r="1134" customFormat="false" ht="15" hidden="false" customHeight="false" outlineLevel="0" collapsed="false">
      <c r="A1134" s="0" t="n">
        <v>1133</v>
      </c>
      <c r="B1134" s="0" t="n">
        <f aca="false">POISSON('Sample size'!$C$7,A1134*'Sample size'!$C$6,TRUE())</f>
        <v>2.49584493917919E-025</v>
      </c>
    </row>
    <row r="1135" customFormat="false" ht="15" hidden="false" customHeight="false" outlineLevel="0" collapsed="false">
      <c r="A1135" s="0" t="n">
        <v>1134</v>
      </c>
      <c r="B1135" s="0" t="n">
        <f aca="false">POISSON('Sample size'!$C$7,A1135*'Sample size'!$C$6,TRUE())</f>
        <v>2.37412114513845E-025</v>
      </c>
    </row>
    <row r="1136" customFormat="false" ht="15" hidden="false" customHeight="false" outlineLevel="0" collapsed="false">
      <c r="A1136" s="0" t="n">
        <v>1135</v>
      </c>
      <c r="B1136" s="0" t="n">
        <f aca="false">POISSON('Sample size'!$C$7,A1136*'Sample size'!$C$6,TRUE())</f>
        <v>2.25833389058503E-025</v>
      </c>
    </row>
    <row r="1137" customFormat="false" ht="15" hidden="false" customHeight="false" outlineLevel="0" collapsed="false">
      <c r="A1137" s="0" t="n">
        <v>1136</v>
      </c>
      <c r="B1137" s="0" t="n">
        <f aca="false">POISSON('Sample size'!$C$7,A1137*'Sample size'!$C$6,TRUE())</f>
        <v>2.14819364707165E-025</v>
      </c>
    </row>
    <row r="1138" customFormat="false" ht="15" hidden="false" customHeight="false" outlineLevel="0" collapsed="false">
      <c r="A1138" s="0" t="n">
        <v>1137</v>
      </c>
      <c r="B1138" s="0" t="n">
        <f aca="false">POISSON('Sample size'!$C$7,A1138*'Sample size'!$C$6,TRUE())</f>
        <v>2.04342500662006E-025</v>
      </c>
    </row>
    <row r="1139" customFormat="false" ht="15" hidden="false" customHeight="false" outlineLevel="0" collapsed="false">
      <c r="A1139" s="0" t="n">
        <v>1138</v>
      </c>
      <c r="B1139" s="0" t="n">
        <f aca="false">POISSON('Sample size'!$C$7,A1139*'Sample size'!$C$6,TRUE())</f>
        <v>1.94376599305756E-025</v>
      </c>
    </row>
    <row r="1140" customFormat="false" ht="15" hidden="false" customHeight="false" outlineLevel="0" collapsed="false">
      <c r="A1140" s="0" t="n">
        <v>1139</v>
      </c>
      <c r="B1140" s="0" t="n">
        <f aca="false">POISSON('Sample size'!$C$7,A1140*'Sample size'!$C$6,TRUE())</f>
        <v>1.8489674069402E-025</v>
      </c>
    </row>
    <row r="1141" customFormat="false" ht="15" hidden="false" customHeight="false" outlineLevel="0" collapsed="false">
      <c r="A1141" s="0" t="n">
        <v>1140</v>
      </c>
      <c r="B1141" s="0" t="n">
        <f aca="false">POISSON('Sample size'!$C$7,A1141*'Sample size'!$C$6,TRUE())</f>
        <v>1.75879220242431E-025</v>
      </c>
    </row>
    <row r="1142" customFormat="false" ht="15" hidden="false" customHeight="false" outlineLevel="0" collapsed="false">
      <c r="A1142" s="0" t="n">
        <v>1141</v>
      </c>
      <c r="B1142" s="0" t="n">
        <f aca="false">POISSON('Sample size'!$C$7,A1142*'Sample size'!$C$6,TRUE())</f>
        <v>1.67301489452841E-025</v>
      </c>
    </row>
    <row r="1143" customFormat="false" ht="15" hidden="false" customHeight="false" outlineLevel="0" collapsed="false">
      <c r="A1143" s="0" t="n">
        <v>1142</v>
      </c>
      <c r="B1143" s="0" t="n">
        <f aca="false">POISSON('Sample size'!$C$7,A1143*'Sample size'!$C$6,TRUE())</f>
        <v>1.59142099530339E-025</v>
      </c>
    </row>
    <row r="1144" customFormat="false" ht="15" hidden="false" customHeight="false" outlineLevel="0" collapsed="false">
      <c r="A1144" s="0" t="n">
        <v>1143</v>
      </c>
      <c r="B1144" s="0" t="n">
        <f aca="false">POISSON('Sample size'!$C$7,A1144*'Sample size'!$C$6,TRUE())</f>
        <v>1.51380647750079E-025</v>
      </c>
    </row>
    <row r="1145" customFormat="false" ht="15" hidden="false" customHeight="false" outlineLevel="0" collapsed="false">
      <c r="A1145" s="0" t="n">
        <v>1144</v>
      </c>
      <c r="B1145" s="0" t="n">
        <f aca="false">POISSON('Sample size'!$C$7,A1145*'Sample size'!$C$6,TRUE())</f>
        <v>1.43997726439854E-025</v>
      </c>
    </row>
    <row r="1146" customFormat="false" ht="15" hidden="false" customHeight="false" outlineLevel="0" collapsed="false">
      <c r="A1146" s="0" t="n">
        <v>1145</v>
      </c>
      <c r="B1146" s="0" t="n">
        <f aca="false">POISSON('Sample size'!$C$7,A1146*'Sample size'!$C$6,TRUE())</f>
        <v>1.36974874450793E-025</v>
      </c>
    </row>
    <row r="1147" customFormat="false" ht="15" hidden="false" customHeight="false" outlineLevel="0" collapsed="false">
      <c r="A1147" s="0" t="n">
        <v>1146</v>
      </c>
      <c r="B1147" s="0" t="n">
        <f aca="false">POISSON('Sample size'!$C$7,A1147*'Sample size'!$C$6,TRUE())</f>
        <v>1.30294530994885E-025</v>
      </c>
    </row>
    <row r="1148" customFormat="false" ht="15" hidden="false" customHeight="false" outlineLevel="0" collapsed="false">
      <c r="A1148" s="0" t="n">
        <v>1147</v>
      </c>
      <c r="B1148" s="0" t="n">
        <f aca="false">POISSON('Sample size'!$C$7,A1148*'Sample size'!$C$6,TRUE())</f>
        <v>1.23939991733856E-025</v>
      </c>
    </row>
    <row r="1149" customFormat="false" ht="15" hidden="false" customHeight="false" outlineLevel="0" collapsed="false">
      <c r="A1149" s="0" t="n">
        <v>1148</v>
      </c>
      <c r="B1149" s="0" t="n">
        <f aca="false">POISSON('Sample size'!$C$7,A1149*'Sample size'!$C$6,TRUE())</f>
        <v>1.17895367009618E-025</v>
      </c>
    </row>
    <row r="1150" customFormat="false" ht="15" hidden="false" customHeight="false" outlineLevel="0" collapsed="false">
      <c r="A1150" s="0" t="n">
        <v>1149</v>
      </c>
      <c r="B1150" s="0" t="n">
        <f aca="false">POISSON('Sample size'!$C$7,A1150*'Sample size'!$C$6,TRUE())</f>
        <v>1.1214554211186E-025</v>
      </c>
    </row>
    <row r="1151" customFormat="false" ht="15" hidden="false" customHeight="false" outlineLevel="0" collapsed="false">
      <c r="A1151" s="0" t="n">
        <v>1150</v>
      </c>
      <c r="B1151" s="0" t="n">
        <f aca="false">POISSON('Sample size'!$C$7,A1151*'Sample size'!$C$6,TRUE())</f>
        <v>1.06676139483385E-025</v>
      </c>
    </row>
    <row r="1152" customFormat="false" ht="15" hidden="false" customHeight="false" outlineLevel="0" collapsed="false">
      <c r="A1152" s="0" t="n">
        <v>1151</v>
      </c>
      <c r="B1152" s="0" t="n">
        <f aca="false">POISSON('Sample size'!$C$7,A1152*'Sample size'!$C$6,TRUE())</f>
        <v>1.01473482768738E-025</v>
      </c>
    </row>
    <row r="1153" customFormat="false" ht="15" hidden="false" customHeight="false" outlineLevel="0" collapsed="false">
      <c r="A1153" s="0" t="n">
        <v>1152</v>
      </c>
      <c r="B1153" s="0" t="n">
        <f aca="false">POISSON('Sample size'!$C$7,A1153*'Sample size'!$C$6,TRUE())</f>
        <v>9.65245626161901E-026</v>
      </c>
    </row>
    <row r="1154" customFormat="false" ht="15" hidden="false" customHeight="false" outlineLevel="0" collapsed="false">
      <c r="A1154" s="0" t="n">
        <v>1153</v>
      </c>
      <c r="B1154" s="0" t="n">
        <f aca="false">POISSON('Sample size'!$C$7,A1154*'Sample size'!$C$6,TRUE())</f>
        <v>9.18170041475813E-026</v>
      </c>
    </row>
    <row r="1155" customFormat="false" ht="15" hidden="false" customHeight="false" outlineLevel="0" collapsed="false">
      <c r="A1155" s="0" t="n">
        <v>1154</v>
      </c>
      <c r="B1155" s="0" t="n">
        <f aca="false">POISSON('Sample size'!$C$7,A1155*'Sample size'!$C$6,TRUE())</f>
        <v>8.73390360146837E-026</v>
      </c>
    </row>
    <row r="1156" customFormat="false" ht="15" hidden="false" customHeight="false" outlineLevel="0" collapsed="false">
      <c r="A1156" s="0" t="n">
        <v>1155</v>
      </c>
      <c r="B1156" s="0" t="n">
        <f aca="false">POISSON('Sample size'!$C$7,A1156*'Sample size'!$C$6,TRUE())</f>
        <v>8.30794609646949E-026</v>
      </c>
    </row>
    <row r="1157" customFormat="false" ht="15" hidden="false" customHeight="false" outlineLevel="0" collapsed="false">
      <c r="A1157" s="0" t="n">
        <v>1156</v>
      </c>
      <c r="B1157" s="0" t="n">
        <f aca="false">POISSON('Sample size'!$C$7,A1157*'Sample size'!$C$6,TRUE())</f>
        <v>7.90276278412759E-026</v>
      </c>
    </row>
    <row r="1158" customFormat="false" ht="15" hidden="false" customHeight="false" outlineLevel="0" collapsed="false">
      <c r="A1158" s="0" t="n">
        <v>1157</v>
      </c>
      <c r="B1158" s="0" t="n">
        <f aca="false">POISSON('Sample size'!$C$7,A1158*'Sample size'!$C$6,TRUE())</f>
        <v>7.51734049511137E-026</v>
      </c>
    </row>
    <row r="1159" customFormat="false" ht="15" hidden="false" customHeight="false" outlineLevel="0" collapsed="false">
      <c r="A1159" s="0" t="n">
        <v>1158</v>
      </c>
      <c r="B1159" s="0" t="n">
        <f aca="false">POISSON('Sample size'!$C$7,A1159*'Sample size'!$C$6,TRUE())</f>
        <v>7.15071547294067E-026</v>
      </c>
    </row>
    <row r="1160" customFormat="false" ht="15" hidden="false" customHeight="false" outlineLevel="0" collapsed="false">
      <c r="A1160" s="0" t="n">
        <v>1159</v>
      </c>
      <c r="B1160" s="0" t="n">
        <f aca="false">POISSON('Sample size'!$C$7,A1160*'Sample size'!$C$6,TRUE())</f>
        <v>6.80197096409373E-026</v>
      </c>
    </row>
    <row r="1161" customFormat="false" ht="15" hidden="false" customHeight="false" outlineLevel="0" collapsed="false">
      <c r="A1161" s="0" t="n">
        <v>1160</v>
      </c>
      <c r="B1161" s="0" t="n">
        <f aca="false">POISSON('Sample size'!$C$7,A1161*'Sample size'!$C$6,TRUE())</f>
        <v>6.47023492564546E-026</v>
      </c>
    </row>
    <row r="1162" customFormat="false" ht="15" hidden="false" customHeight="false" outlineLevel="0" collapsed="false">
      <c r="A1162" s="0" t="n">
        <v>1161</v>
      </c>
      <c r="B1162" s="0" t="n">
        <f aca="false">POISSON('Sample size'!$C$7,A1162*'Sample size'!$C$6,TRUE())</f>
        <v>6.15467784470613E-026</v>
      </c>
    </row>
    <row r="1163" customFormat="false" ht="15" hidden="false" customHeight="false" outlineLevel="0" collapsed="false">
      <c r="A1163" s="0" t="n">
        <v>1162</v>
      </c>
      <c r="B1163" s="0" t="n">
        <f aca="false">POISSON('Sample size'!$C$7,A1163*'Sample size'!$C$6,TRUE())</f>
        <v>5.85451066420712E-026</v>
      </c>
    </row>
    <row r="1164" customFormat="false" ht="15" hidden="false" customHeight="false" outlineLevel="0" collapsed="false">
      <c r="A1164" s="0" t="n">
        <v>1163</v>
      </c>
      <c r="B1164" s="0" t="n">
        <f aca="false">POISSON('Sample size'!$C$7,A1164*'Sample size'!$C$6,TRUE())</f>
        <v>5.56898280984701E-026</v>
      </c>
    </row>
    <row r="1165" customFormat="false" ht="15" hidden="false" customHeight="false" outlineLevel="0" collapsed="false">
      <c r="A1165" s="0" t="n">
        <v>1164</v>
      </c>
      <c r="B1165" s="0" t="n">
        <f aca="false">POISSON('Sample size'!$C$7,A1165*'Sample size'!$C$6,TRUE())</f>
        <v>5.29738031326515E-026</v>
      </c>
    </row>
    <row r="1166" customFormat="false" ht="15" hidden="false" customHeight="false" outlineLevel="0" collapsed="false">
      <c r="A1166" s="0" t="n">
        <v>1165</v>
      </c>
      <c r="B1166" s="0" t="n">
        <f aca="false">POISSON('Sample size'!$C$7,A1166*'Sample size'!$C$6,TRUE())</f>
        <v>5.03902402674864E-026</v>
      </c>
    </row>
    <row r="1167" customFormat="false" ht="15" hidden="false" customHeight="false" outlineLevel="0" collapsed="false">
      <c r="A1167" s="0" t="n">
        <v>1166</v>
      </c>
      <c r="B1167" s="0" t="n">
        <f aca="false">POISSON('Sample size'!$C$7,A1167*'Sample size'!$C$6,TRUE())</f>
        <v>4.79326792500936E-026</v>
      </c>
    </row>
    <row r="1168" customFormat="false" ht="15" hidden="false" customHeight="false" outlineLevel="0" collapsed="false">
      <c r="A1168" s="0" t="n">
        <v>1167</v>
      </c>
      <c r="B1168" s="0" t="n">
        <f aca="false">POISSON('Sample size'!$C$7,A1168*'Sample size'!$C$6,TRUE())</f>
        <v>4.5594974897844E-026</v>
      </c>
    </row>
    <row r="1169" customFormat="false" ht="15" hidden="false" customHeight="false" outlineLevel="0" collapsed="false">
      <c r="A1169" s="0" t="n">
        <v>1168</v>
      </c>
      <c r="B1169" s="0" t="n">
        <f aca="false">POISSON('Sample size'!$C$7,A1169*'Sample size'!$C$6,TRUE())</f>
        <v>4.33712817322004E-026</v>
      </c>
    </row>
    <row r="1170" customFormat="false" ht="15" hidden="false" customHeight="false" outlineLevel="0" collapsed="false">
      <c r="A1170" s="0" t="n">
        <v>1169</v>
      </c>
      <c r="B1170" s="0" t="n">
        <f aca="false">POISSON('Sample size'!$C$7,A1170*'Sample size'!$C$6,TRUE())</f>
        <v>4.12560393619795E-026</v>
      </c>
    </row>
    <row r="1171" customFormat="false" ht="15" hidden="false" customHeight="false" outlineLevel="0" collapsed="false">
      <c r="A1171" s="0" t="n">
        <v>1170</v>
      </c>
      <c r="B1171" s="0" t="n">
        <f aca="false">POISSON('Sample size'!$C$7,A1171*'Sample size'!$C$6,TRUE())</f>
        <v>3.92439585794746E-026</v>
      </c>
    </row>
    <row r="1172" customFormat="false" ht="15" hidden="false" customHeight="false" outlineLevel="0" collapsed="false">
      <c r="A1172" s="0" t="n">
        <v>1171</v>
      </c>
      <c r="B1172" s="0" t="n">
        <f aca="false">POISSON('Sample size'!$C$7,A1172*'Sample size'!$C$6,TRUE())</f>
        <v>3.73300081346834E-026</v>
      </c>
    </row>
    <row r="1173" customFormat="false" ht="15" hidden="false" customHeight="false" outlineLevel="0" collapsed="false">
      <c r="A1173" s="0" t="n">
        <v>1172</v>
      </c>
      <c r="B1173" s="0" t="n">
        <f aca="false">POISSON('Sample size'!$C$7,A1173*'Sample size'!$C$6,TRUE())</f>
        <v>3.55094021545619E-026</v>
      </c>
    </row>
    <row r="1174" customFormat="false" ht="15" hidden="false" customHeight="false" outlineLevel="0" collapsed="false">
      <c r="A1174" s="0" t="n">
        <v>1173</v>
      </c>
      <c r="B1174" s="0" t="n">
        <f aca="false">POISSON('Sample size'!$C$7,A1174*'Sample size'!$C$6,TRUE())</f>
        <v>3.37775881758482E-026</v>
      </c>
    </row>
    <row r="1175" customFormat="false" ht="15" hidden="false" customHeight="false" outlineLevel="0" collapsed="false">
      <c r="A1175" s="0" t="n">
        <v>1174</v>
      </c>
      <c r="B1175" s="0" t="n">
        <f aca="false">POISSON('Sample size'!$C$7,A1175*'Sample size'!$C$6,TRUE())</f>
        <v>3.21302357615343E-026</v>
      </c>
    </row>
    <row r="1176" customFormat="false" ht="15" hidden="false" customHeight="false" outlineLevel="0" collapsed="false">
      <c r="A1176" s="0" t="n">
        <v>1175</v>
      </c>
      <c r="B1176" s="0" t="n">
        <f aca="false">POISSON('Sample size'!$C$7,A1176*'Sample size'!$C$6,TRUE())</f>
        <v>3.05632256725166E-026</v>
      </c>
    </row>
    <row r="1177" customFormat="false" ht="15" hidden="false" customHeight="false" outlineLevel="0" collapsed="false">
      <c r="A1177" s="0" t="n">
        <v>1176</v>
      </c>
      <c r="B1177" s="0" t="n">
        <f aca="false">POISSON('Sample size'!$C$7,A1177*'Sample size'!$C$6,TRUE())</f>
        <v>2.90726395673533E-026</v>
      </c>
    </row>
    <row r="1178" customFormat="false" ht="15" hidden="false" customHeight="false" outlineLevel="0" collapsed="false">
      <c r="A1178" s="0" t="n">
        <v>1177</v>
      </c>
      <c r="B1178" s="0" t="n">
        <f aca="false">POISSON('Sample size'!$C$7,A1178*'Sample size'!$C$6,TRUE())</f>
        <v>2.76547502043703E-026</v>
      </c>
    </row>
    <row r="1179" customFormat="false" ht="15" hidden="false" customHeight="false" outlineLevel="0" collapsed="false">
      <c r="A1179" s="0" t="n">
        <v>1178</v>
      </c>
      <c r="B1179" s="0" t="n">
        <f aca="false">POISSON('Sample size'!$C$7,A1179*'Sample size'!$C$6,TRUE())</f>
        <v>2.6306012121614E-026</v>
      </c>
    </row>
    <row r="1180" customFormat="false" ht="15" hidden="false" customHeight="false" outlineLevel="0" collapsed="false">
      <c r="A1180" s="0" t="n">
        <v>1179</v>
      </c>
      <c r="B1180" s="0" t="n">
        <f aca="false">POISSON('Sample size'!$C$7,A1180*'Sample size'!$C$6,TRUE())</f>
        <v>2.50230527713518E-026</v>
      </c>
    </row>
    <row r="1181" customFormat="false" ht="15" hidden="false" customHeight="false" outlineLevel="0" collapsed="false">
      <c r="A1181" s="0" t="n">
        <v>1180</v>
      </c>
      <c r="B1181" s="0" t="n">
        <f aca="false">POISSON('Sample size'!$C$7,A1181*'Sample size'!$C$6,TRUE())</f>
        <v>2.3802664086944E-026</v>
      </c>
    </row>
    <row r="1182" customFormat="false" ht="15" hidden="false" customHeight="false" outlineLevel="0" collapsed="false">
      <c r="A1182" s="0" t="n">
        <v>1181</v>
      </c>
      <c r="B1182" s="0" t="n">
        <f aca="false">POISSON('Sample size'!$C$7,A1182*'Sample size'!$C$6,TRUE())</f>
        <v>2.26417944610075E-026</v>
      </c>
    </row>
    <row r="1183" customFormat="false" ht="15" hidden="false" customHeight="false" outlineLevel="0" collapsed="false">
      <c r="A1183" s="0" t="n">
        <v>1182</v>
      </c>
      <c r="B1183" s="0" t="n">
        <f aca="false">POISSON('Sample size'!$C$7,A1183*'Sample size'!$C$6,TRUE())</f>
        <v>2.15375411148076E-026</v>
      </c>
    </row>
    <row r="1184" customFormat="false" ht="15" hidden="false" customHeight="false" outlineLevel="0" collapsed="false">
      <c r="A1184" s="0" t="n">
        <v>1183</v>
      </c>
      <c r="B1184" s="0" t="n">
        <f aca="false">POISSON('Sample size'!$C$7,A1184*'Sample size'!$C$6,TRUE())</f>
        <v>2.04871428397989E-026</v>
      </c>
    </row>
    <row r="1185" customFormat="false" ht="15" hidden="false" customHeight="false" outlineLevel="0" collapsed="false">
      <c r="A1185" s="0" t="n">
        <v>1184</v>
      </c>
      <c r="B1185" s="0" t="n">
        <f aca="false">POISSON('Sample size'!$C$7,A1185*'Sample size'!$C$6,TRUE())</f>
        <v>1.94879730931658E-026</v>
      </c>
    </row>
    <row r="1186" customFormat="false" ht="15" hidden="false" customHeight="false" outlineLevel="0" collapsed="false">
      <c r="A1186" s="0" t="n">
        <v>1185</v>
      </c>
      <c r="B1186" s="0" t="n">
        <f aca="false">POISSON('Sample size'!$C$7,A1186*'Sample size'!$C$6,TRUE())</f>
        <v>1.85375334300976E-026</v>
      </c>
    </row>
    <row r="1187" customFormat="false" ht="15" hidden="false" customHeight="false" outlineLevel="0" collapsed="false">
      <c r="A1187" s="0" t="n">
        <v>1186</v>
      </c>
      <c r="B1187" s="0" t="n">
        <f aca="false">POISSON('Sample size'!$C$7,A1187*'Sample size'!$C$6,TRUE())</f>
        <v>1.76334472563744E-026</v>
      </c>
    </row>
    <row r="1188" customFormat="false" ht="15" hidden="false" customHeight="false" outlineLevel="0" collapsed="false">
      <c r="A1188" s="0" t="n">
        <v>1187</v>
      </c>
      <c r="B1188" s="0" t="n">
        <f aca="false">POISSON('Sample size'!$C$7,A1188*'Sample size'!$C$6,TRUE())</f>
        <v>1.67734538856448E-026</v>
      </c>
    </row>
    <row r="1189" customFormat="false" ht="15" hidden="false" customHeight="false" outlineLevel="0" collapsed="false">
      <c r="A1189" s="0" t="n">
        <v>1188</v>
      </c>
      <c r="B1189" s="0" t="n">
        <f aca="false">POISSON('Sample size'!$C$7,A1189*'Sample size'!$C$6,TRUE())</f>
        <v>1.59554028865311E-026</v>
      </c>
    </row>
    <row r="1190" customFormat="false" ht="15" hidden="false" customHeight="false" outlineLevel="0" collapsed="false">
      <c r="A1190" s="0" t="n">
        <v>1189</v>
      </c>
      <c r="B1190" s="0" t="n">
        <f aca="false">POISSON('Sample size'!$C$7,A1190*'Sample size'!$C$6,TRUE())</f>
        <v>1.5177248705432E-026</v>
      </c>
    </row>
    <row r="1191" customFormat="false" ht="15" hidden="false" customHeight="false" outlineLevel="0" collapsed="false">
      <c r="A1191" s="0" t="n">
        <v>1190</v>
      </c>
      <c r="B1191" s="0" t="n">
        <f aca="false">POISSON('Sample size'!$C$7,A1191*'Sample size'!$C$6,TRUE())</f>
        <v>1.44370455515724E-026</v>
      </c>
    </row>
    <row r="1192" customFormat="false" ht="15" hidden="false" customHeight="false" outlineLevel="0" collapsed="false">
      <c r="A1192" s="0" t="n">
        <v>1191</v>
      </c>
      <c r="B1192" s="0" t="n">
        <f aca="false">POISSON('Sample size'!$C$7,A1192*'Sample size'!$C$6,TRUE())</f>
        <v>1.37329425315127E-026</v>
      </c>
    </row>
    <row r="1193" customFormat="false" ht="15" hidden="false" customHeight="false" outlineLevel="0" collapsed="false">
      <c r="A1193" s="0" t="n">
        <v>1192</v>
      </c>
      <c r="B1193" s="0" t="n">
        <f aca="false">POISSON('Sample size'!$C$7,A1193*'Sample size'!$C$6,TRUE())</f>
        <v>1.30631790209522E-026</v>
      </c>
    </row>
    <row r="1194" customFormat="false" ht="15" hidden="false" customHeight="false" outlineLevel="0" collapsed="false">
      <c r="A1194" s="0" t="n">
        <v>1193</v>
      </c>
      <c r="B1194" s="0" t="n">
        <f aca="false">POISSON('Sample size'!$C$7,A1194*'Sample size'!$C$6,TRUE())</f>
        <v>1.24260802622502E-026</v>
      </c>
    </row>
    <row r="1195" customFormat="false" ht="15" hidden="false" customHeight="false" outlineLevel="0" collapsed="false">
      <c r="A1195" s="0" t="n">
        <v>1194</v>
      </c>
      <c r="B1195" s="0" t="n">
        <f aca="false">POISSON('Sample size'!$C$7,A1195*'Sample size'!$C$6,TRUE())</f>
        <v>1.18200531766599E-026</v>
      </c>
    </row>
    <row r="1196" customFormat="false" ht="15" hidden="false" customHeight="false" outlineLevel="0" collapsed="false">
      <c r="A1196" s="0" t="n">
        <v>1195</v>
      </c>
      <c r="B1196" s="0" t="n">
        <f aca="false">POISSON('Sample size'!$C$7,A1196*'Sample size'!$C$6,TRUE())</f>
        <v>1.12435823808021E-026</v>
      </c>
    </row>
    <row r="1197" customFormat="false" ht="15" hidden="false" customHeight="false" outlineLevel="0" collapsed="false">
      <c r="A1197" s="0" t="n">
        <v>1196</v>
      </c>
      <c r="B1197" s="0" t="n">
        <f aca="false">POISSON('Sample size'!$C$7,A1197*'Sample size'!$C$6,TRUE())</f>
        <v>1.06952263974167E-026</v>
      </c>
    </row>
    <row r="1198" customFormat="false" ht="15" hidden="false" customHeight="false" outlineLevel="0" collapsed="false">
      <c r="A1198" s="0" t="n">
        <v>1197</v>
      </c>
      <c r="B1198" s="0" t="n">
        <f aca="false">POISSON('Sample size'!$C$7,A1198*'Sample size'!$C$6,TRUE())</f>
        <v>1.01736140509196E-026</v>
      </c>
    </row>
    <row r="1199" customFormat="false" ht="15" hidden="false" customHeight="false" outlineLevel="0" collapsed="false">
      <c r="A1199" s="0" t="n">
        <v>1198</v>
      </c>
      <c r="B1199" s="0" t="n">
        <f aca="false">POISSON('Sample size'!$C$7,A1199*'Sample size'!$C$6,TRUE())</f>
        <v>9.67744103874855E-027</v>
      </c>
    </row>
    <row r="1200" customFormat="false" ht="15" hidden="false" customHeight="false" outlineLevel="0" collapsed="false">
      <c r="A1200" s="0" t="n">
        <v>1199</v>
      </c>
      <c r="B1200" s="0" t="n">
        <f aca="false">POISSON('Sample size'!$C$7,A1200*'Sample size'!$C$6,TRUE())</f>
        <v>9.2054666699284E-027</v>
      </c>
    </row>
    <row r="1201" customFormat="false" ht="15" hidden="false" customHeight="false" outlineLevel="0" collapsed="false">
      <c r="A1201" s="0" t="n">
        <v>1200</v>
      </c>
      <c r="B1201" s="0" t="n">
        <f aca="false">POISSON('Sample size'!$C$7,A1201*'Sample size'!$C$6,TRUE())</f>
        <v>8.75651076269652E-027</v>
      </c>
    </row>
    <row r="1202" customFormat="false" ht="15" hidden="false" customHeight="false" outlineLevel="0" collapsed="false">
      <c r="A1202" s="0" t="n">
        <v>1201</v>
      </c>
      <c r="B1202" s="0" t="n">
        <f aca="false">POISSON('Sample size'!$C$7,A1202*'Sample size'!$C$6,TRUE())</f>
        <v>8.32945069343408E-027</v>
      </c>
    </row>
    <row r="1203" customFormat="false" ht="15" hidden="false" customHeight="false" outlineLevel="0" collapsed="false">
      <c r="A1203" s="0" t="n">
        <v>1202</v>
      </c>
      <c r="B1203" s="0" t="n">
        <f aca="false">POISSON('Sample size'!$C$7,A1203*'Sample size'!$C$6,TRUE())</f>
        <v>7.9232185895224E-027</v>
      </c>
    </row>
    <row r="1204" customFormat="false" ht="15" hidden="false" customHeight="false" outlineLevel="0" collapsed="false">
      <c r="A1204" s="0" t="n">
        <v>1203</v>
      </c>
      <c r="B1204" s="0" t="n">
        <f aca="false">POISSON('Sample size'!$C$7,A1204*'Sample size'!$C$6,TRUE())</f>
        <v>7.53679865910472E-027</v>
      </c>
    </row>
    <row r="1205" customFormat="false" ht="15" hidden="false" customHeight="false" outlineLevel="0" collapsed="false">
      <c r="A1205" s="0" t="n">
        <v>1204</v>
      </c>
      <c r="B1205" s="0" t="n">
        <f aca="false">POISSON('Sample size'!$C$7,A1205*'Sample size'!$C$6,TRUE())</f>
        <v>7.16922465107796E-027</v>
      </c>
    </row>
    <row r="1206" customFormat="false" ht="15" hidden="false" customHeight="false" outlineLevel="0" collapsed="false">
      <c r="A1206" s="0" t="n">
        <v>1205</v>
      </c>
      <c r="B1206" s="0" t="n">
        <f aca="false">POISSON('Sample size'!$C$7,A1206*'Sample size'!$C$6,TRUE())</f>
        <v>6.81957743896124E-027</v>
      </c>
    </row>
    <row r="1207" customFormat="false" ht="15" hidden="false" customHeight="false" outlineLevel="0" collapsed="false">
      <c r="A1207" s="0" t="n">
        <v>1206</v>
      </c>
      <c r="B1207" s="0" t="n">
        <f aca="false">POISSON('Sample size'!$C$7,A1207*'Sample size'!$C$6,TRUE())</f>
        <v>6.48698272260112E-027</v>
      </c>
    </row>
    <row r="1208" customFormat="false" ht="15" hidden="false" customHeight="false" outlineLevel="0" collapsed="false">
      <c r="A1208" s="0" t="n">
        <v>1207</v>
      </c>
      <c r="B1208" s="0" t="n">
        <f aca="false">POISSON('Sample size'!$C$7,A1208*'Sample size'!$C$6,TRUE())</f>
        <v>6.17060884196596E-027</v>
      </c>
    </row>
    <row r="1209" customFormat="false" ht="15" hidden="false" customHeight="false" outlineLevel="0" collapsed="false">
      <c r="A1209" s="0" t="n">
        <v>1208</v>
      </c>
      <c r="B1209" s="0" t="n">
        <f aca="false">POISSON('Sample size'!$C$7,A1209*'Sample size'!$C$6,TRUE())</f>
        <v>5.86966469756227E-027</v>
      </c>
    </row>
    <row r="1210" customFormat="false" ht="15" hidden="false" customHeight="false" outlineLevel="0" collapsed="false">
      <c r="A1210" s="0" t="n">
        <v>1209</v>
      </c>
      <c r="B1210" s="0" t="n">
        <f aca="false">POISSON('Sample size'!$C$7,A1210*'Sample size'!$C$6,TRUE())</f>
        <v>5.58339777227433E-027</v>
      </c>
    </row>
    <row r="1211" customFormat="false" ht="15" hidden="false" customHeight="false" outlineLevel="0" collapsed="false">
      <c r="A1211" s="0" t="n">
        <v>1210</v>
      </c>
      <c r="B1211" s="0" t="n">
        <f aca="false">POISSON('Sample size'!$C$7,A1211*'Sample size'!$C$6,TRUE())</f>
        <v>5.3110922496791E-027</v>
      </c>
    </row>
    <row r="1212" customFormat="false" ht="15" hidden="false" customHeight="false" outlineLevel="0" collapsed="false">
      <c r="A1212" s="0" t="n">
        <v>1211</v>
      </c>
      <c r="B1212" s="0" t="n">
        <f aca="false">POISSON('Sample size'!$C$7,A1212*'Sample size'!$C$6,TRUE())</f>
        <v>5.05206722413243E-027</v>
      </c>
    </row>
    <row r="1213" customFormat="false" ht="15" hidden="false" customHeight="false" outlineLevel="0" collapsed="false">
      <c r="A1213" s="0" t="n">
        <v>1212</v>
      </c>
      <c r="B1213" s="0" t="n">
        <f aca="false">POISSON('Sample size'!$C$7,A1213*'Sample size'!$C$6,TRUE())</f>
        <v>4.80567499815042E-027</v>
      </c>
    </row>
    <row r="1214" customFormat="false" ht="15" hidden="false" customHeight="false" outlineLevel="0" collapsed="false">
      <c r="A1214" s="0" t="n">
        <v>1213</v>
      </c>
      <c r="B1214" s="0" t="n">
        <f aca="false">POISSON('Sample size'!$C$7,A1214*'Sample size'!$C$6,TRUE())</f>
        <v>4.57129946282808E-027</v>
      </c>
    </row>
    <row r="1215" customFormat="false" ht="15" hidden="false" customHeight="false" outlineLevel="0" collapsed="false">
      <c r="A1215" s="0" t="n">
        <v>1214</v>
      </c>
      <c r="B1215" s="0" t="n">
        <f aca="false">POISSON('Sample size'!$C$7,A1215*'Sample size'!$C$6,TRUE())</f>
        <v>4.34835455724639E-027</v>
      </c>
    </row>
    <row r="1216" customFormat="false" ht="15" hidden="false" customHeight="false" outlineLevel="0" collapsed="false">
      <c r="A1216" s="0" t="n">
        <v>1215</v>
      </c>
      <c r="B1216" s="0" t="n">
        <f aca="false">POISSON('Sample size'!$C$7,A1216*'Sample size'!$C$6,TRUE())</f>
        <v>4.13628280301455E-027</v>
      </c>
    </row>
    <row r="1217" customFormat="false" ht="15" hidden="false" customHeight="false" outlineLevel="0" collapsed="false">
      <c r="A1217" s="0" t="n">
        <v>1216</v>
      </c>
      <c r="B1217" s="0" t="n">
        <f aca="false">POISSON('Sample size'!$C$7,A1217*'Sample size'!$C$6,TRUE())</f>
        <v>3.93455391028371E-027</v>
      </c>
    </row>
    <row r="1218" customFormat="false" ht="15" hidden="false" customHeight="false" outlineLevel="0" collapsed="false">
      <c r="A1218" s="0" t="n">
        <v>1217</v>
      </c>
      <c r="B1218" s="0" t="n">
        <f aca="false">POISSON('Sample size'!$C$7,A1218*'Sample size'!$C$6,TRUE())</f>
        <v>3.74266345174622E-027</v>
      </c>
    </row>
    <row r="1219" customFormat="false" ht="15" hidden="false" customHeight="false" outlineLevel="0" collapsed="false">
      <c r="A1219" s="0" t="n">
        <v>1218</v>
      </c>
      <c r="B1219" s="0" t="n">
        <f aca="false">POISSON('Sample size'!$C$7,A1219*'Sample size'!$C$6,TRUE())</f>
        <v>3.5601316013044E-027</v>
      </c>
    </row>
    <row r="1220" customFormat="false" ht="15" hidden="false" customHeight="false" outlineLevel="0" collapsed="false">
      <c r="A1220" s="0" t="n">
        <v>1219</v>
      </c>
      <c r="B1220" s="0" t="n">
        <f aca="false">POISSON('Sample size'!$C$7,A1220*'Sample size'!$C$6,TRUE())</f>
        <v>3.3865019342556E-027</v>
      </c>
    </row>
    <row r="1221" customFormat="false" ht="15" hidden="false" customHeight="false" outlineLevel="0" collapsed="false">
      <c r="A1221" s="0" t="n">
        <v>1220</v>
      </c>
      <c r="B1221" s="0" t="n">
        <f aca="false">POISSON('Sample size'!$C$7,A1221*'Sample size'!$C$6,TRUE())</f>
        <v>3.22134028599252E-027</v>
      </c>
    </row>
    <row r="1222" customFormat="false" ht="15" hidden="false" customHeight="false" outlineLevel="0" collapsed="false">
      <c r="A1222" s="0" t="n">
        <v>1221</v>
      </c>
      <c r="B1222" s="0" t="n">
        <f aca="false">POISSON('Sample size'!$C$7,A1222*'Sample size'!$C$6,TRUE())</f>
        <v>3.06423366636561E-027</v>
      </c>
    </row>
    <row r="1223" customFormat="false" ht="15" hidden="false" customHeight="false" outlineLevel="0" collapsed="false">
      <c r="A1223" s="0" t="n">
        <v>1222</v>
      </c>
      <c r="B1223" s="0" t="n">
        <f aca="false">POISSON('Sample size'!$C$7,A1223*'Sample size'!$C$6,TRUE())</f>
        <v>2.91478922699268E-027</v>
      </c>
    </row>
    <row r="1224" customFormat="false" ht="15" hidden="false" customHeight="false" outlineLevel="0" collapsed="false">
      <c r="A1224" s="0" t="n">
        <v>1223</v>
      </c>
      <c r="B1224" s="0" t="n">
        <f aca="false">POISSON('Sample size'!$C$7,A1224*'Sample size'!$C$6,TRUE())</f>
        <v>2.77263327893312E-027</v>
      </c>
    </row>
    <row r="1225" customFormat="false" ht="15" hidden="false" customHeight="false" outlineLevel="0" collapsed="false">
      <c r="A1225" s="0" t="n">
        <v>1224</v>
      </c>
      <c r="B1225" s="0" t="n">
        <f aca="false">POISSON('Sample size'!$C$7,A1225*'Sample size'!$C$6,TRUE())</f>
        <v>2.63741035827109E-027</v>
      </c>
    </row>
    <row r="1226" customFormat="false" ht="15" hidden="false" customHeight="false" outlineLevel="0" collapsed="false">
      <c r="A1226" s="0" t="n">
        <v>1225</v>
      </c>
      <c r="B1226" s="0" t="n">
        <f aca="false">POISSON('Sample size'!$C$7,A1226*'Sample size'!$C$6,TRUE())</f>
        <v>2.50878233727044E-027</v>
      </c>
    </row>
    <row r="1227" customFormat="false" ht="15" hidden="false" customHeight="false" outlineLevel="0" collapsed="false">
      <c r="A1227" s="0" t="n">
        <v>1226</v>
      </c>
      <c r="B1227" s="0" t="n">
        <f aca="false">POISSON('Sample size'!$C$7,A1227*'Sample size'!$C$6,TRUE())</f>
        <v>2.3864275788793E-027</v>
      </c>
    </row>
    <row r="1228" customFormat="false" ht="15" hidden="false" customHeight="false" outlineLevel="0" collapsed="false">
      <c r="A1228" s="0" t="n">
        <v>1227</v>
      </c>
      <c r="B1228" s="0" t="n">
        <f aca="false">POISSON('Sample size'!$C$7,A1228*'Sample size'!$C$6,TRUE())</f>
        <v>2.27004013247E-027</v>
      </c>
    </row>
    <row r="1229" customFormat="false" ht="15" hidden="false" customHeight="false" outlineLevel="0" collapsed="false">
      <c r="A1229" s="0" t="n">
        <v>1228</v>
      </c>
      <c r="B1229" s="0" t="n">
        <f aca="false">POISSON('Sample size'!$C$7,A1229*'Sample size'!$C$6,TRUE())</f>
        <v>2.15932896880295E-027</v>
      </c>
    </row>
    <row r="1230" customFormat="false" ht="15" hidden="false" customHeight="false" outlineLevel="0" collapsed="false">
      <c r="A1230" s="0" t="n">
        <v>1229</v>
      </c>
      <c r="B1230" s="0" t="n">
        <f aca="false">POISSON('Sample size'!$C$7,A1230*'Sample size'!$C$6,TRUE())</f>
        <v>2.05401725230216E-027</v>
      </c>
    </row>
    <row r="1231" customFormat="false" ht="15" hidden="false" customHeight="false" outlineLevel="0" collapsed="false">
      <c r="A1231" s="0" t="n">
        <v>1230</v>
      </c>
      <c r="B1231" s="0" t="n">
        <f aca="false">POISSON('Sample size'!$C$7,A1231*'Sample size'!$C$6,TRUE())</f>
        <v>1.95384164882192E-027</v>
      </c>
    </row>
    <row r="1232" customFormat="false" ht="15" hidden="false" customHeight="false" outlineLevel="0" collapsed="false">
      <c r="A1232" s="0" t="n">
        <v>1231</v>
      </c>
      <c r="B1232" s="0" t="n">
        <f aca="false">POISSON('Sample size'!$C$7,A1232*'Sample size'!$C$6,TRUE())</f>
        <v>1.8585516671744E-027</v>
      </c>
    </row>
    <row r="1233" customFormat="false" ht="15" hidden="false" customHeight="false" outlineLevel="0" collapsed="false">
      <c r="A1233" s="0" t="n">
        <v>1232</v>
      </c>
      <c r="B1233" s="0" t="n">
        <f aca="false">POISSON('Sample size'!$C$7,A1233*'Sample size'!$C$6,TRUE())</f>
        <v>1.76790903277115E-027</v>
      </c>
    </row>
    <row r="1234" customFormat="false" ht="15" hidden="false" customHeight="false" outlineLevel="0" collapsed="false">
      <c r="A1234" s="0" t="n">
        <v>1233</v>
      </c>
      <c r="B1234" s="0" t="n">
        <f aca="false">POISSON('Sample size'!$C$7,A1234*'Sample size'!$C$6,TRUE())</f>
        <v>1.68168709181251E-027</v>
      </c>
    </row>
    <row r="1235" customFormat="false" ht="15" hidden="false" customHeight="false" outlineLevel="0" collapsed="false">
      <c r="A1235" s="0" t="n">
        <v>1234</v>
      </c>
      <c r="B1235" s="0" t="n">
        <f aca="false">POISSON('Sample size'!$C$7,A1235*'Sample size'!$C$6,TRUE())</f>
        <v>1.5996702445351E-027</v>
      </c>
    </row>
    <row r="1236" customFormat="false" ht="15" hidden="false" customHeight="false" outlineLevel="0" collapsed="false">
      <c r="A1236" s="0" t="n">
        <v>1235</v>
      </c>
      <c r="B1236" s="0" t="n">
        <f aca="false">POISSON('Sample size'!$C$7,A1236*'Sample size'!$C$6,TRUE())</f>
        <v>1.52165340610004E-027</v>
      </c>
    </row>
    <row r="1237" customFormat="false" ht="15" hidden="false" customHeight="false" outlineLevel="0" collapsed="false">
      <c r="A1237" s="0" t="n">
        <v>1236</v>
      </c>
      <c r="B1237" s="0" t="n">
        <f aca="false">POISSON('Sample size'!$C$7,A1237*'Sample size'!$C$6,TRUE())</f>
        <v>1.44744149377409E-027</v>
      </c>
    </row>
    <row r="1238" customFormat="false" ht="15" hidden="false" customHeight="false" outlineLevel="0" collapsed="false">
      <c r="A1238" s="0" t="n">
        <v>1237</v>
      </c>
      <c r="B1238" s="0" t="n">
        <f aca="false">POISSON('Sample size'!$C$7,A1238*'Sample size'!$C$6,TRUE())</f>
        <v>1.37684893912118E-027</v>
      </c>
    </row>
    <row r="1239" customFormat="false" ht="15" hidden="false" customHeight="false" outlineLevel="0" collapsed="false">
      <c r="A1239" s="0" t="n">
        <v>1238</v>
      </c>
      <c r="B1239" s="0" t="n">
        <f aca="false">POISSON('Sample size'!$C$7,A1239*'Sample size'!$C$6,TRUE())</f>
        <v>1.30969922398465E-027</v>
      </c>
    </row>
    <row r="1240" customFormat="false" ht="15" hidden="false" customHeight="false" outlineLevel="0" collapsed="false">
      <c r="A1240" s="0" t="n">
        <v>1239</v>
      </c>
      <c r="B1240" s="0" t="n">
        <f aca="false">POISSON('Sample size'!$C$7,A1240*'Sample size'!$C$6,TRUE())</f>
        <v>1.24582443909996E-027</v>
      </c>
    </row>
    <row r="1241" customFormat="false" ht="15" hidden="false" customHeight="false" outlineLevel="0" collapsed="false">
      <c r="A1241" s="0" t="n">
        <v>1240</v>
      </c>
      <c r="B1241" s="0" t="n">
        <f aca="false">POISSON('Sample size'!$C$7,A1241*'Sample size'!$C$6,TRUE())</f>
        <v>1.18506486423398E-027</v>
      </c>
    </row>
    <row r="1242" customFormat="false" ht="15" hidden="false" customHeight="false" outlineLevel="0" collapsed="false">
      <c r="A1242" s="0" t="n">
        <v>1241</v>
      </c>
      <c r="B1242" s="0" t="n">
        <f aca="false">POISSON('Sample size'!$C$7,A1242*'Sample size'!$C$6,TRUE())</f>
        <v>1.1272685688013E-027</v>
      </c>
    </row>
    <row r="1243" customFormat="false" ht="15" hidden="false" customHeight="false" outlineLevel="0" collapsed="false">
      <c r="A1243" s="0" t="n">
        <v>1242</v>
      </c>
      <c r="B1243" s="0" t="n">
        <f aca="false">POISSON('Sample size'!$C$7,A1243*'Sample size'!$C$6,TRUE())</f>
        <v>1.07229103195861E-027</v>
      </c>
    </row>
    <row r="1244" customFormat="false" ht="15" hidden="false" customHeight="false" outlineLevel="0" collapsed="false">
      <c r="A1244" s="0" t="n">
        <v>1243</v>
      </c>
      <c r="B1244" s="0" t="n">
        <f aca="false">POISSON('Sample size'!$C$7,A1244*'Sample size'!$C$6,TRUE())</f>
        <v>1.01999478122726E-027</v>
      </c>
    </row>
    <row r="1245" customFormat="false" ht="15" hidden="false" customHeight="false" outlineLevel="0" collapsed="false">
      <c r="A1245" s="0" t="n">
        <v>1244</v>
      </c>
      <c r="B1245" s="0" t="n">
        <f aca="false">POISSON('Sample size'!$C$7,A1245*'Sample size'!$C$6,TRUE())</f>
        <v>9.70249048740541E-028</v>
      </c>
    </row>
    <row r="1246" customFormat="false" ht="15" hidden="false" customHeight="false" outlineLevel="0" collapsed="false">
      <c r="A1246" s="0" t="n">
        <v>1245</v>
      </c>
      <c r="B1246" s="0" t="n">
        <f aca="false">POISSON('Sample size'!$C$7,A1246*'Sample size'!$C$6,TRUE())</f>
        <v>9.22929444255833E-028</v>
      </c>
    </row>
    <row r="1247" customFormat="false" ht="15" hidden="false" customHeight="false" outlineLevel="0" collapsed="false">
      <c r="A1247" s="0" t="n">
        <v>1246</v>
      </c>
      <c r="B1247" s="0" t="n">
        <f aca="false">POISSON('Sample size'!$C$7,A1247*'Sample size'!$C$6,TRUE())</f>
        <v>8.77917644114236E-028</v>
      </c>
    </row>
    <row r="1248" customFormat="false" ht="15" hidden="false" customHeight="false" outlineLevel="0" collapsed="false">
      <c r="A1248" s="0" t="n">
        <v>1247</v>
      </c>
      <c r="B1248" s="0" t="n">
        <f aca="false">POISSON('Sample size'!$C$7,A1248*'Sample size'!$C$6,TRUE())</f>
        <v>8.35101095369809E-028</v>
      </c>
    </row>
    <row r="1249" customFormat="false" ht="15" hidden="false" customHeight="false" outlineLevel="0" collapsed="false">
      <c r="A1249" s="0" t="n">
        <v>1248</v>
      </c>
      <c r="B1249" s="0" t="n">
        <f aca="false">POISSON('Sample size'!$C$7,A1249*'Sample size'!$C$6,TRUE())</f>
        <v>7.94372734348536E-028</v>
      </c>
    </row>
    <row r="1250" customFormat="false" ht="15" hidden="false" customHeight="false" outlineLevel="0" collapsed="false">
      <c r="A1250" s="0" t="n">
        <v>1249</v>
      </c>
      <c r="B1250" s="0" t="n">
        <f aca="false">POISSON('Sample size'!$C$7,A1250*'Sample size'!$C$6,TRUE())</f>
        <v>7.55630718933419E-028</v>
      </c>
    </row>
    <row r="1251" customFormat="false" ht="15" hidden="false" customHeight="false" outlineLevel="0" collapsed="false">
      <c r="A1251" s="0" t="n">
        <v>1250</v>
      </c>
      <c r="B1251" s="0" t="n">
        <f aca="false">POISSON('Sample size'!$C$7,A1251*'Sample size'!$C$6,TRUE())</f>
        <v>7.18778173906099E-028</v>
      </c>
    </row>
    <row r="1252" customFormat="false" ht="15" hidden="false" customHeight="false" outlineLevel="0" collapsed="false">
      <c r="A1252" s="0" t="n">
        <v>1251</v>
      </c>
      <c r="B1252" s="0" t="n">
        <f aca="false">POISSON('Sample size'!$C$7,A1252*'Sample size'!$C$6,TRUE())</f>
        <v>6.8372294870837E-028</v>
      </c>
    </row>
    <row r="1253" customFormat="false" ht="15" hidden="false" customHeight="false" outlineLevel="0" collapsed="false">
      <c r="A1253" s="0" t="n">
        <v>1252</v>
      </c>
      <c r="B1253" s="0" t="n">
        <f aca="false">POISSON('Sample size'!$C$7,A1253*'Sample size'!$C$6,TRUE())</f>
        <v>6.50377387017796E-028</v>
      </c>
    </row>
    <row r="1254" customFormat="false" ht="15" hidden="false" customHeight="false" outlineLevel="0" collapsed="false">
      <c r="A1254" s="0" t="n">
        <v>1253</v>
      </c>
      <c r="B1254" s="0" t="n">
        <f aca="false">POISSON('Sample size'!$C$7,A1254*'Sample size'!$C$6,TRUE())</f>
        <v>6.18658107561213E-028</v>
      </c>
    </row>
    <row r="1255" customFormat="false" ht="15" hidden="false" customHeight="false" outlineLevel="0" collapsed="false">
      <c r="A1255" s="0" t="n">
        <v>1254</v>
      </c>
      <c r="B1255" s="0" t="n">
        <f aca="false">POISSON('Sample size'!$C$7,A1255*'Sample size'!$C$6,TRUE())</f>
        <v>5.88485795618155E-028</v>
      </c>
    </row>
    <row r="1256" customFormat="false" ht="15" hidden="false" customHeight="false" outlineLevel="0" collapsed="false">
      <c r="A1256" s="0" t="n">
        <v>1255</v>
      </c>
      <c r="B1256" s="0" t="n">
        <f aca="false">POISSON('Sample size'!$C$7,A1256*'Sample size'!$C$6,TRUE())</f>
        <v>5.59785004692704E-028</v>
      </c>
    </row>
    <row r="1257" customFormat="false" ht="15" hidden="false" customHeight="false" outlineLevel="0" collapsed="false">
      <c r="A1257" s="0" t="n">
        <v>1256</v>
      </c>
      <c r="B1257" s="0" t="n">
        <f aca="false">POISSON('Sample size'!$C$7,A1257*'Sample size'!$C$6,TRUE())</f>
        <v>5.32483967857968E-028</v>
      </c>
    </row>
    <row r="1258" customFormat="false" ht="15" hidden="false" customHeight="false" outlineLevel="0" collapsed="false">
      <c r="A1258" s="0" t="n">
        <v>1257</v>
      </c>
      <c r="B1258" s="0" t="n">
        <f aca="false">POISSON('Sample size'!$C$7,A1258*'Sample size'!$C$6,TRUE())</f>
        <v>5.06514418301393E-028</v>
      </c>
    </row>
    <row r="1259" customFormat="false" ht="15" hidden="false" customHeight="false" outlineLevel="0" collapsed="false">
      <c r="A1259" s="0" t="n">
        <v>1258</v>
      </c>
      <c r="B1259" s="0" t="n">
        <f aca="false">POISSON('Sample size'!$C$7,A1259*'Sample size'!$C$6,TRUE())</f>
        <v>4.81811418622146E-028</v>
      </c>
    </row>
    <row r="1260" customFormat="false" ht="15" hidden="false" customHeight="false" outlineLevel="0" collapsed="false">
      <c r="A1260" s="0" t="n">
        <v>1259</v>
      </c>
      <c r="B1260" s="0" t="n">
        <f aca="false">POISSON('Sample size'!$C$7,A1260*'Sample size'!$C$6,TRUE())</f>
        <v>4.58313198453818E-028</v>
      </c>
    </row>
    <row r="1261" customFormat="false" ht="15" hidden="false" customHeight="false" outlineLevel="0" collapsed="false">
      <c r="A1261" s="0" t="n">
        <v>1260</v>
      </c>
      <c r="B1261" s="0" t="n">
        <f aca="false">POISSON('Sample size'!$C$7,A1261*'Sample size'!$C$6,TRUE())</f>
        <v>4.35961000006308E-028</v>
      </c>
    </row>
    <row r="1262" customFormat="false" ht="15" hidden="false" customHeight="false" outlineLevel="0" collapsed="false">
      <c r="A1262" s="0" t="n">
        <v>1261</v>
      </c>
      <c r="B1262" s="0" t="n">
        <f aca="false">POISSON('Sample size'!$C$7,A1262*'Sample size'!$C$6,TRUE())</f>
        <v>4.14698931140755E-028</v>
      </c>
    </row>
    <row r="1263" customFormat="false" ht="15" hidden="false" customHeight="false" outlineLevel="0" collapsed="false">
      <c r="A1263" s="0" t="n">
        <v>1262</v>
      </c>
      <c r="B1263" s="0" t="n">
        <f aca="false">POISSON('Sample size'!$C$7,A1263*'Sample size'!$C$6,TRUE())</f>
        <v>3.94473825610082E-028</v>
      </c>
    </row>
    <row r="1264" customFormat="false" ht="15" hidden="false" customHeight="false" outlineLevel="0" collapsed="false">
      <c r="A1264" s="0" t="n">
        <v>1263</v>
      </c>
      <c r="B1264" s="0" t="n">
        <f aca="false">POISSON('Sample size'!$C$7,A1264*'Sample size'!$C$6,TRUE())</f>
        <v>3.75235110115672E-028</v>
      </c>
    </row>
    <row r="1265" customFormat="false" ht="15" hidden="false" customHeight="false" outlineLevel="0" collapsed="false">
      <c r="A1265" s="0" t="n">
        <v>1264</v>
      </c>
      <c r="B1265" s="0" t="n">
        <f aca="false">POISSON('Sample size'!$C$7,A1265*'Sample size'!$C$6,TRUE())</f>
        <v>3.56934677847794E-028</v>
      </c>
    </row>
    <row r="1266" customFormat="false" ht="15" hidden="false" customHeight="false" outlineLevel="0" collapsed="false">
      <c r="A1266" s="0" t="n">
        <v>1265</v>
      </c>
      <c r="B1266" s="0" t="n">
        <f aca="false">POISSON('Sample size'!$C$7,A1266*'Sample size'!$C$6,TRUE())</f>
        <v>3.39526768193505E-028</v>
      </c>
    </row>
    <row r="1267" customFormat="false" ht="15" hidden="false" customHeight="false" outlineLevel="0" collapsed="false">
      <c r="A1267" s="0" t="n">
        <v>1266</v>
      </c>
      <c r="B1267" s="0" t="n">
        <f aca="false">POISSON('Sample size'!$C$7,A1267*'Sample size'!$C$6,TRUE())</f>
        <v>3.22967852311294E-028</v>
      </c>
    </row>
    <row r="1268" customFormat="false" ht="15" hidden="false" customHeight="false" outlineLevel="0" collapsed="false">
      <c r="A1268" s="0" t="n">
        <v>1267</v>
      </c>
      <c r="B1268" s="0" t="n">
        <f aca="false">POISSON('Sample size'!$C$7,A1268*'Sample size'!$C$6,TRUE())</f>
        <v>3.07216524286305E-028</v>
      </c>
    </row>
    <row r="1269" customFormat="false" ht="15" hidden="false" customHeight="false" outlineLevel="0" collapsed="false">
      <c r="A1269" s="0" t="n">
        <v>1268</v>
      </c>
      <c r="B1269" s="0" t="n">
        <f aca="false">POISSON('Sample size'!$C$7,A1269*'Sample size'!$C$6,TRUE())</f>
        <v>2.9223339759397E-028</v>
      </c>
    </row>
    <row r="1270" customFormat="false" ht="15" hidden="false" customHeight="false" outlineLevel="0" collapsed="false">
      <c r="A1270" s="0" t="n">
        <v>1269</v>
      </c>
      <c r="B1270" s="0" t="n">
        <f aca="false">POISSON('Sample size'!$C$7,A1270*'Sample size'!$C$6,TRUE())</f>
        <v>2.77981006613201E-028</v>
      </c>
    </row>
    <row r="1271" customFormat="false" ht="15" hidden="false" customHeight="false" outlineLevel="0" collapsed="false">
      <c r="A1271" s="0" t="n">
        <v>1270</v>
      </c>
      <c r="B1271" s="0" t="n">
        <f aca="false">POISSON('Sample size'!$C$7,A1271*'Sample size'!$C$6,TRUE())</f>
        <v>2.64423712942805E-028</v>
      </c>
    </row>
    <row r="1272" customFormat="false" ht="15" hidden="false" customHeight="false" outlineLevel="0" collapsed="false">
      <c r="A1272" s="0" t="n">
        <v>1271</v>
      </c>
      <c r="B1272" s="0" t="n">
        <f aca="false">POISSON('Sample size'!$C$7,A1272*'Sample size'!$C$6,TRUE())</f>
        <v>2.51527616286926E-028</v>
      </c>
    </row>
    <row r="1273" customFormat="false" ht="15" hidden="false" customHeight="false" outlineLevel="0" collapsed="false">
      <c r="A1273" s="0" t="n">
        <v>1272</v>
      </c>
      <c r="B1273" s="0" t="n">
        <f aca="false">POISSON('Sample size'!$C$7,A1273*'Sample size'!$C$6,TRUE())</f>
        <v>2.39260469686649E-028</v>
      </c>
    </row>
    <row r="1274" customFormat="false" ht="15" hidden="false" customHeight="false" outlineLevel="0" collapsed="false">
      <c r="A1274" s="0" t="n">
        <v>1273</v>
      </c>
      <c r="B1274" s="0" t="n">
        <f aca="false">POISSON('Sample size'!$C$7,A1274*'Sample size'!$C$6,TRUE())</f>
        <v>2.27591598885801E-028</v>
      </c>
    </row>
    <row r="1275" customFormat="false" ht="15" hidden="false" customHeight="false" outlineLevel="0" collapsed="false">
      <c r="A1275" s="0" t="n">
        <v>1274</v>
      </c>
      <c r="B1275" s="0" t="n">
        <f aca="false">POISSON('Sample size'!$C$7,A1275*'Sample size'!$C$6,TRUE())</f>
        <v>2.16491825629339E-028</v>
      </c>
    </row>
    <row r="1276" customFormat="false" ht="15" hidden="false" customHeight="false" outlineLevel="0" collapsed="false">
      <c r="A1276" s="0" t="n">
        <v>1275</v>
      </c>
      <c r="B1276" s="0" t="n">
        <f aca="false">POISSON('Sample size'!$C$7,A1276*'Sample size'!$C$6,TRUE())</f>
        <v>2.05933394702505E-028</v>
      </c>
    </row>
    <row r="1277" customFormat="false" ht="15" hidden="false" customHeight="false" outlineLevel="0" collapsed="false">
      <c r="A1277" s="0" t="n">
        <v>1276</v>
      </c>
      <c r="B1277" s="0" t="n">
        <f aca="false">POISSON('Sample size'!$C$7,A1277*'Sample size'!$C$6,TRUE())</f>
        <v>1.95889904528342E-028</v>
      </c>
    </row>
    <row r="1278" customFormat="false" ht="15" hidden="false" customHeight="false" outlineLevel="0" collapsed="false">
      <c r="A1278" s="0" t="n">
        <v>1277</v>
      </c>
      <c r="B1278" s="0" t="n">
        <f aca="false">POISSON('Sample size'!$C$7,A1278*'Sample size'!$C$6,TRUE())</f>
        <v>1.86336241149995E-028</v>
      </c>
    </row>
    <row r="1279" customFormat="false" ht="15" hidden="false" customHeight="false" outlineLevel="0" collapsed="false">
      <c r="A1279" s="0" t="n">
        <v>1278</v>
      </c>
      <c r="B1279" s="0" t="n">
        <f aca="false">POISSON('Sample size'!$C$7,A1279*'Sample size'!$C$6,TRUE())</f>
        <v>1.77248515432735E-028</v>
      </c>
    </row>
    <row r="1280" customFormat="false" ht="15" hidden="false" customHeight="false" outlineLevel="0" collapsed="false">
      <c r="A1280" s="0" t="n">
        <v>1279</v>
      </c>
      <c r="B1280" s="0" t="n">
        <f aca="false">POISSON('Sample size'!$C$7,A1280*'Sample size'!$C$6,TRUE())</f>
        <v>1.68604003328687E-028</v>
      </c>
    </row>
    <row r="1281" customFormat="false" ht="15" hidden="false" customHeight="false" outlineLevel="0" collapsed="false">
      <c r="A1281" s="0" t="n">
        <v>1280</v>
      </c>
      <c r="B1281" s="0" t="n">
        <f aca="false">POISSON('Sample size'!$C$7,A1281*'Sample size'!$C$6,TRUE())</f>
        <v>1.60381089054864E-028</v>
      </c>
    </row>
    <row r="1282" customFormat="false" ht="15" hidden="false" customHeight="false" outlineLevel="0" collapsed="false">
      <c r="A1282" s="0" t="n">
        <v>1281</v>
      </c>
      <c r="B1282" s="0" t="n">
        <f aca="false">POISSON('Sample size'!$C$7,A1282*'Sample size'!$C$6,TRUE())</f>
        <v>1.52559211042456E-028</v>
      </c>
    </row>
    <row r="1283" customFormat="false" ht="15" hidden="false" customHeight="false" outlineLevel="0" collapsed="false">
      <c r="A1283" s="0" t="n">
        <v>1282</v>
      </c>
      <c r="B1283" s="0" t="n">
        <f aca="false">POISSON('Sample size'!$C$7,A1283*'Sample size'!$C$6,TRUE())</f>
        <v>1.45118810522197E-028</v>
      </c>
    </row>
    <row r="1284" customFormat="false" ht="15" hidden="false" customHeight="false" outlineLevel="0" collapsed="false">
      <c r="A1284" s="0" t="n">
        <v>1283</v>
      </c>
      <c r="B1284" s="0" t="n">
        <f aca="false">POISSON('Sample size'!$C$7,A1284*'Sample size'!$C$6,TRUE())</f>
        <v>1.38041282617258E-028</v>
      </c>
    </row>
    <row r="1285" customFormat="false" ht="15" hidden="false" customHeight="false" outlineLevel="0" collapsed="false">
      <c r="A1285" s="0" t="n">
        <v>1284</v>
      </c>
      <c r="B1285" s="0" t="n">
        <f aca="false">POISSON('Sample size'!$C$7,A1285*'Sample size'!$C$6,TRUE())</f>
        <v>1.31308929821355E-028</v>
      </c>
    </row>
    <row r="1286" customFormat="false" ht="15" hidden="false" customHeight="false" outlineLevel="0" collapsed="false">
      <c r="A1286" s="0" t="n">
        <v>1285</v>
      </c>
      <c r="B1286" s="0" t="n">
        <f aca="false">POISSON('Sample size'!$C$7,A1286*'Sample size'!$C$6,TRUE())</f>
        <v>1.24904917745773E-028</v>
      </c>
    </row>
    <row r="1287" customFormat="false" ht="15" hidden="false" customHeight="false" outlineLevel="0" collapsed="false">
      <c r="A1287" s="0" t="n">
        <v>1286</v>
      </c>
      <c r="B1287" s="0" t="n">
        <f aca="false">POISSON('Sample size'!$C$7,A1287*'Sample size'!$C$6,TRUE())</f>
        <v>1.18813233024621E-028</v>
      </c>
    </row>
    <row r="1288" customFormat="false" ht="15" hidden="false" customHeight="false" outlineLevel="0" collapsed="false">
      <c r="A1288" s="0" t="n">
        <v>1287</v>
      </c>
      <c r="B1288" s="0" t="n">
        <f aca="false">POISSON('Sample size'!$C$7,A1288*'Sample size'!$C$6,TRUE())</f>
        <v>1.13018643273078E-028</v>
      </c>
    </row>
    <row r="1289" customFormat="false" ht="15" hidden="false" customHeight="false" outlineLevel="0" collapsed="false">
      <c r="A1289" s="0" t="n">
        <v>1288</v>
      </c>
      <c r="B1289" s="0" t="n">
        <f aca="false">POISSON('Sample size'!$C$7,A1289*'Sample size'!$C$6,TRUE())</f>
        <v>1.07506658998502E-028</v>
      </c>
    </row>
    <row r="1290" customFormat="false" ht="15" hidden="false" customHeight="false" outlineLevel="0" collapsed="false">
      <c r="A1290" s="0" t="n">
        <v>1289</v>
      </c>
      <c r="B1290" s="0" t="n">
        <f aca="false">POISSON('Sample size'!$C$7,A1290*'Sample size'!$C$6,TRUE())</f>
        <v>1.0226349736914E-028</v>
      </c>
    </row>
    <row r="1291" customFormat="false" ht="15" hidden="false" customHeight="false" outlineLevel="0" collapsed="false">
      <c r="A1291" s="0" t="n">
        <v>1290</v>
      </c>
      <c r="B1291" s="0" t="n">
        <f aca="false">POISSON('Sample size'!$C$7,A1291*'Sample size'!$C$6,TRUE())</f>
        <v>9.72760477498771E-029</v>
      </c>
    </row>
    <row r="1292" customFormat="false" ht="15" hidden="false" customHeight="false" outlineLevel="0" collapsed="false">
      <c r="A1292" s="0" t="n">
        <v>1291</v>
      </c>
      <c r="B1292" s="0" t="n">
        <f aca="false">POISSON('Sample size'!$C$7,A1292*'Sample size'!$C$6,TRUE())</f>
        <v>9.25318389188199E-029</v>
      </c>
    </row>
    <row r="1293" customFormat="false" ht="15" hidden="false" customHeight="false" outlineLevel="0" collapsed="false">
      <c r="A1293" s="0" t="n">
        <v>1292</v>
      </c>
      <c r="B1293" s="0" t="n">
        <f aca="false">POISSON('Sample size'!$C$7,A1293*'Sample size'!$C$6,TRUE())</f>
        <v>8.80190078827408E-029</v>
      </c>
    </row>
    <row r="1294" customFormat="false" ht="15" hidden="false" customHeight="false" outlineLevel="0" collapsed="false">
      <c r="A1294" s="0" t="n">
        <v>1293</v>
      </c>
      <c r="B1294" s="0" t="n">
        <f aca="false">POISSON('Sample size'!$C$7,A1294*'Sample size'!$C$6,TRUE())</f>
        <v>8.37262702134236E-029</v>
      </c>
    </row>
    <row r="1295" customFormat="false" ht="15" hidden="false" customHeight="false" outlineLevel="0" collapsed="false">
      <c r="A1295" s="0" t="n">
        <v>1294</v>
      </c>
      <c r="B1295" s="0" t="n">
        <f aca="false">POISSON('Sample size'!$C$7,A1295*'Sample size'!$C$6,TRUE())</f>
        <v>7.96428918307064E-029</v>
      </c>
    </row>
    <row r="1296" customFormat="false" ht="15" hidden="false" customHeight="false" outlineLevel="0" collapsed="false">
      <c r="A1296" s="0" t="n">
        <v>1295</v>
      </c>
      <c r="B1296" s="0" t="n">
        <f aca="false">POISSON('Sample size'!$C$7,A1296*'Sample size'!$C$6,TRUE())</f>
        <v>7.57586621616957E-029</v>
      </c>
    </row>
    <row r="1297" customFormat="false" ht="15" hidden="false" customHeight="false" outlineLevel="0" collapsed="false">
      <c r="A1297" s="0" t="n">
        <v>1296</v>
      </c>
      <c r="B1297" s="0" t="n">
        <f aca="false">POISSON('Sample size'!$C$7,A1297*'Sample size'!$C$6,TRUE())</f>
        <v>7.2063868609014E-029</v>
      </c>
    </row>
    <row r="1298" customFormat="false" ht="15" hidden="false" customHeight="false" outlineLevel="0" collapsed="false">
      <c r="A1298" s="0" t="n">
        <v>1297</v>
      </c>
      <c r="B1298" s="0" t="n">
        <f aca="false">POISSON('Sample size'!$C$7,A1298*'Sample size'!$C$6,TRUE())</f>
        <v>6.85492722642467E-029</v>
      </c>
    </row>
    <row r="1299" customFormat="false" ht="15" hidden="false" customHeight="false" outlineLevel="0" collapsed="false">
      <c r="A1299" s="0" t="n">
        <v>1298</v>
      </c>
      <c r="B1299" s="0" t="n">
        <f aca="false">POISSON('Sample size'!$C$7,A1299*'Sample size'!$C$6,TRUE())</f>
        <v>6.52060848058623E-029</v>
      </c>
    </row>
    <row r="1300" customFormat="false" ht="15" hidden="false" customHeight="false" outlineLevel="0" collapsed="false">
      <c r="A1300" s="0" t="n">
        <v>1299</v>
      </c>
      <c r="B1300" s="0" t="n">
        <f aca="false">POISSON('Sample size'!$C$7,A1300*'Sample size'!$C$6,TRUE())</f>
        <v>6.20259465238253E-029</v>
      </c>
    </row>
    <row r="1301" customFormat="false" ht="15" hidden="false" customHeight="false" outlineLevel="0" collapsed="false">
      <c r="A1301" s="0" t="n">
        <v>1300</v>
      </c>
      <c r="B1301" s="0" t="n">
        <f aca="false">POISSON('Sample size'!$C$7,A1301*'Sample size'!$C$6,TRUE())</f>
        <v>5.90009054159706E-029</v>
      </c>
    </row>
    <row r="1302" customFormat="false" ht="15" hidden="false" customHeight="false" outlineLevel="0" collapsed="false">
      <c r="A1302" s="0" t="n">
        <v>1301</v>
      </c>
      <c r="B1302" s="0" t="n">
        <f aca="false">POISSON('Sample size'!$C$7,A1302*'Sample size'!$C$6,TRUE())</f>
        <v>5.6123397303855E-029</v>
      </c>
    </row>
    <row r="1303" customFormat="false" ht="15" hidden="false" customHeight="false" outlineLevel="0" collapsed="false">
      <c r="A1303" s="0" t="n">
        <v>1302</v>
      </c>
      <c r="B1303" s="0" t="n">
        <f aca="false">POISSON('Sample size'!$C$7,A1303*'Sample size'!$C$6,TRUE())</f>
        <v>5.33862269183703E-029</v>
      </c>
    </row>
    <row r="1304" customFormat="false" ht="15" hidden="false" customHeight="false" outlineLevel="0" collapsed="false">
      <c r="A1304" s="0" t="n">
        <v>1303</v>
      </c>
      <c r="B1304" s="0" t="n">
        <f aca="false">POISSON('Sample size'!$C$7,A1304*'Sample size'!$C$6,TRUE())</f>
        <v>5.0782549907826E-029</v>
      </c>
    </row>
    <row r="1305" customFormat="false" ht="15" hidden="false" customHeight="false" outlineLevel="0" collapsed="false">
      <c r="A1305" s="0" t="n">
        <v>1304</v>
      </c>
      <c r="B1305" s="0" t="n">
        <f aca="false">POISSON('Sample size'!$C$7,A1305*'Sample size'!$C$6,TRUE())</f>
        <v>4.83058557235003E-029</v>
      </c>
    </row>
    <row r="1306" customFormat="false" ht="15" hidden="false" customHeight="false" outlineLevel="0" collapsed="false">
      <c r="A1306" s="0" t="n">
        <v>1305</v>
      </c>
      <c r="B1306" s="0" t="n">
        <f aca="false">POISSON('Sample size'!$C$7,A1306*'Sample size'!$C$6,TRUE())</f>
        <v>4.59499513398798E-029</v>
      </c>
    </row>
    <row r="1307" customFormat="false" ht="15" hidden="false" customHeight="false" outlineLevel="0" collapsed="false">
      <c r="A1307" s="0" t="n">
        <v>1306</v>
      </c>
      <c r="B1307" s="0" t="n">
        <f aca="false">POISSON('Sample size'!$C$7,A1307*'Sample size'!$C$6,TRUE())</f>
        <v>4.37089457688698E-029</v>
      </c>
    </row>
    <row r="1308" customFormat="false" ht="15" hidden="false" customHeight="false" outlineLevel="0" collapsed="false">
      <c r="A1308" s="0" t="n">
        <v>1307</v>
      </c>
      <c r="B1308" s="0" t="n">
        <f aca="false">POISSON('Sample size'!$C$7,A1308*'Sample size'!$C$6,TRUE())</f>
        <v>4.15772353292545E-029</v>
      </c>
    </row>
    <row r="1309" customFormat="false" ht="15" hidden="false" customHeight="false" outlineLevel="0" collapsed="false">
      <c r="A1309" s="0" t="n">
        <v>1308</v>
      </c>
      <c r="B1309" s="0" t="n">
        <f aca="false">POISSON('Sample size'!$C$7,A1309*'Sample size'!$C$6,TRUE())</f>
        <v>3.95494896345776E-029</v>
      </c>
    </row>
    <row r="1310" customFormat="false" ht="15" hidden="false" customHeight="false" outlineLevel="0" collapsed="false">
      <c r="A1310" s="0" t="n">
        <v>1309</v>
      </c>
      <c r="B1310" s="0" t="n">
        <f aca="false">POISSON('Sample size'!$C$7,A1310*'Sample size'!$C$6,TRUE())</f>
        <v>3.76206382643963E-029</v>
      </c>
    </row>
    <row r="1311" customFormat="false" ht="15" hidden="false" customHeight="false" outlineLevel="0" collapsed="false">
      <c r="A1311" s="0" t="n">
        <v>1310</v>
      </c>
      <c r="B1311" s="0" t="n">
        <f aca="false">POISSON('Sample size'!$C$7,A1311*'Sample size'!$C$6,TRUE())</f>
        <v>3.57858580855913E-029</v>
      </c>
    </row>
    <row r="1312" customFormat="false" ht="15" hidden="false" customHeight="false" outlineLevel="0" collapsed="false">
      <c r="A1312" s="0" t="n">
        <v>1311</v>
      </c>
      <c r="B1312" s="0" t="n">
        <f aca="false">POISSON('Sample size'!$C$7,A1312*'Sample size'!$C$6,TRUE())</f>
        <v>3.40405611920214E-029</v>
      </c>
    </row>
    <row r="1313" customFormat="false" ht="15" hidden="false" customHeight="false" outlineLevel="0" collapsed="false">
      <c r="A1313" s="0" t="n">
        <v>1312</v>
      </c>
      <c r="B1313" s="0" t="n">
        <f aca="false">POISSON('Sample size'!$C$7,A1313*'Sample size'!$C$6,TRUE())</f>
        <v>3.23803834323675E-029</v>
      </c>
    </row>
    <row r="1314" customFormat="false" ht="15" hidden="false" customHeight="false" outlineLevel="0" collapsed="false">
      <c r="A1314" s="0" t="n">
        <v>1313</v>
      </c>
      <c r="B1314" s="0" t="n">
        <f aca="false">POISSON('Sample size'!$C$7,A1314*'Sample size'!$C$6,TRUE())</f>
        <v>3.08011734974834E-029</v>
      </c>
    </row>
    <row r="1315" customFormat="false" ht="15" hidden="false" customHeight="false" outlineLevel="0" collapsed="false">
      <c r="A1315" s="0" t="n">
        <v>1314</v>
      </c>
      <c r="B1315" s="0" t="n">
        <f aca="false">POISSON('Sample size'!$C$7,A1315*'Sample size'!$C$6,TRUE())</f>
        <v>2.92989825399579E-029</v>
      </c>
    </row>
    <row r="1316" customFormat="false" ht="15" hidden="false" customHeight="false" outlineLevel="0" collapsed="false">
      <c r="A1316" s="0" t="n">
        <v>1315</v>
      </c>
      <c r="B1316" s="0" t="n">
        <f aca="false">POISSON('Sample size'!$C$7,A1316*'Sample size'!$C$6,TRUE())</f>
        <v>2.78700542999407E-029</v>
      </c>
    </row>
    <row r="1317" customFormat="false" ht="15" hidden="false" customHeight="false" outlineLevel="0" collapsed="false">
      <c r="A1317" s="0" t="n">
        <v>1316</v>
      </c>
      <c r="B1317" s="0" t="n">
        <f aca="false">POISSON('Sample size'!$C$7,A1317*'Sample size'!$C$6,TRUE())</f>
        <v>2.65108157125363E-029</v>
      </c>
    </row>
    <row r="1318" customFormat="false" ht="15" hidden="false" customHeight="false" outlineLevel="0" collapsed="false">
      <c r="A1318" s="0" t="n">
        <v>1317</v>
      </c>
      <c r="B1318" s="0" t="n">
        <f aca="false">POISSON('Sample size'!$C$7,A1318*'Sample size'!$C$6,TRUE())</f>
        <v>2.52178679732801E-029</v>
      </c>
    </row>
    <row r="1319" customFormat="false" ht="15" hidden="false" customHeight="false" outlineLevel="0" collapsed="false">
      <c r="A1319" s="0" t="n">
        <v>1318</v>
      </c>
      <c r="B1319" s="0" t="n">
        <f aca="false">POISSON('Sample size'!$C$7,A1319*'Sample size'!$C$6,TRUE())</f>
        <v>2.39879780393583E-029</v>
      </c>
    </row>
    <row r="1320" customFormat="false" ht="15" hidden="false" customHeight="false" outlineLevel="0" collapsed="false">
      <c r="A1320" s="0" t="n">
        <v>1319</v>
      </c>
      <c r="B1320" s="0" t="n">
        <f aca="false">POISSON('Sample size'!$C$7,A1320*'Sample size'!$C$6,TRUE())</f>
        <v>2.28180705453146E-029</v>
      </c>
    </row>
    <row r="1321" customFormat="false" ht="15" hidden="false" customHeight="false" outlineLevel="0" collapsed="false">
      <c r="A1321" s="0" t="n">
        <v>1320</v>
      </c>
      <c r="B1321" s="0" t="n">
        <f aca="false">POISSON('Sample size'!$C$7,A1321*'Sample size'!$C$6,TRUE())</f>
        <v>2.17052201130364E-029</v>
      </c>
    </row>
    <row r="1322" customFormat="false" ht="15" hidden="false" customHeight="false" outlineLevel="0" collapsed="false">
      <c r="A1322" s="0" t="n">
        <v>1321</v>
      </c>
      <c r="B1322" s="0" t="n">
        <f aca="false">POISSON('Sample size'!$C$7,A1322*'Sample size'!$C$6,TRUE())</f>
        <v>2.0646644036785E-029</v>
      </c>
    </row>
    <row r="1323" customFormat="false" ht="15" hidden="false" customHeight="false" outlineLevel="0" collapsed="false">
      <c r="A1323" s="0" t="n">
        <v>1322</v>
      </c>
      <c r="B1323" s="0" t="n">
        <f aca="false">POISSON('Sample size'!$C$7,A1323*'Sample size'!$C$6,TRUE())</f>
        <v>1.96396953249819E-029</v>
      </c>
    </row>
    <row r="1324" customFormat="false" ht="15" hidden="false" customHeight="false" outlineLevel="0" collapsed="false">
      <c r="A1324" s="0" t="n">
        <v>1323</v>
      </c>
      <c r="B1324" s="0" t="n">
        <f aca="false">POISSON('Sample size'!$C$7,A1324*'Sample size'!$C$6,TRUE())</f>
        <v>1.86818560813519E-029</v>
      </c>
    </row>
    <row r="1325" customFormat="false" ht="15" hidden="false" customHeight="false" outlineLevel="0" collapsed="false">
      <c r="A1325" s="0" t="n">
        <v>1324</v>
      </c>
      <c r="B1325" s="0" t="n">
        <f aca="false">POISSON('Sample size'!$C$7,A1325*'Sample size'!$C$6,TRUE())</f>
        <v>1.77707312088696E-029</v>
      </c>
    </row>
    <row r="1326" customFormat="false" ht="15" hidden="false" customHeight="false" outlineLevel="0" collapsed="false">
      <c r="A1326" s="0" t="n">
        <v>1325</v>
      </c>
      <c r="B1326" s="0" t="n">
        <f aca="false">POISSON('Sample size'!$C$7,A1326*'Sample size'!$C$6,TRUE())</f>
        <v>1.690404242077E-029</v>
      </c>
    </row>
    <row r="1327" customFormat="false" ht="15" hidden="false" customHeight="false" outlineLevel="0" collapsed="false">
      <c r="A1327" s="0" t="n">
        <v>1326</v>
      </c>
      <c r="B1327" s="0" t="n">
        <f aca="false">POISSON('Sample size'!$C$7,A1327*'Sample size'!$C$6,TRUE())</f>
        <v>1.60796225436447E-029</v>
      </c>
    </row>
    <row r="1328" customFormat="false" ht="15" hidden="false" customHeight="false" outlineLevel="0" collapsed="false">
      <c r="A1328" s="0" t="n">
        <v>1327</v>
      </c>
      <c r="B1328" s="0" t="n">
        <f aca="false">POISSON('Sample size'!$C$7,A1328*'Sample size'!$C$6,TRUE())</f>
        <v>1.52954100983797E-029</v>
      </c>
    </row>
    <row r="1329" customFormat="false" ht="15" hidden="false" customHeight="false" outlineLevel="0" collapsed="false">
      <c r="A1329" s="0" t="n">
        <v>1328</v>
      </c>
      <c r="B1329" s="0" t="n">
        <f aca="false">POISSON('Sample size'!$C$7,A1329*'Sample size'!$C$6,TRUE())</f>
        <v>1.45494441453842E-029</v>
      </c>
    </row>
    <row r="1330" customFormat="false" ht="15" hidden="false" customHeight="false" outlineLevel="0" collapsed="false">
      <c r="A1330" s="0" t="n">
        <v>1329</v>
      </c>
      <c r="B1330" s="0" t="n">
        <f aca="false">POISSON('Sample size'!$C$7,A1330*'Sample size'!$C$6,TRUE())</f>
        <v>1.38398593812191E-029</v>
      </c>
    </row>
    <row r="1331" customFormat="false" ht="15" hidden="false" customHeight="false" outlineLevel="0" collapsed="false">
      <c r="A1331" s="0" t="n">
        <v>1330</v>
      </c>
      <c r="B1331" s="0" t="n">
        <f aca="false">POISSON('Sample size'!$C$7,A1331*'Sample size'!$C$6,TRUE())</f>
        <v>1.31648814743679E-029</v>
      </c>
    </row>
    <row r="1332" customFormat="false" ht="15" hidden="false" customHeight="false" outlineLevel="0" collapsed="false">
      <c r="A1332" s="0" t="n">
        <v>1331</v>
      </c>
      <c r="B1332" s="0" t="n">
        <f aca="false">POISSON('Sample size'!$C$7,A1332*'Sample size'!$C$6,TRUE())</f>
        <v>1.25228226284831E-029</v>
      </c>
    </row>
    <row r="1333" customFormat="false" ht="15" hidden="false" customHeight="false" outlineLevel="0" collapsed="false">
      <c r="A1333" s="0" t="n">
        <v>1332</v>
      </c>
      <c r="B1333" s="0" t="n">
        <f aca="false">POISSON('Sample size'!$C$7,A1333*'Sample size'!$C$6,TRUE())</f>
        <v>1.19120773620164E-029</v>
      </c>
    </row>
    <row r="1334" customFormat="false" ht="15" hidden="false" customHeight="false" outlineLevel="0" collapsed="false">
      <c r="A1334" s="0" t="n">
        <v>1333</v>
      </c>
      <c r="B1334" s="0" t="n">
        <f aca="false">POISSON('Sample size'!$C$7,A1334*'Sample size'!$C$6,TRUE())</f>
        <v>1.13311184936788E-029</v>
      </c>
    </row>
    <row r="1335" customFormat="false" ht="15" hidden="false" customHeight="false" outlineLevel="0" collapsed="false">
      <c r="A1335" s="0" t="n">
        <v>1334</v>
      </c>
      <c r="B1335" s="0" t="n">
        <f aca="false">POISSON('Sample size'!$C$7,A1335*'Sample size'!$C$6,TRUE())</f>
        <v>1.07784933236916E-029</v>
      </c>
    </row>
    <row r="1336" customFormat="false" ht="15" hidden="false" customHeight="false" outlineLevel="0" collapsed="false">
      <c r="A1336" s="0" t="n">
        <v>1335</v>
      </c>
      <c r="B1336" s="0" t="n">
        <f aca="false">POISSON('Sample size'!$C$7,A1336*'Sample size'!$C$6,TRUE())</f>
        <v>1.02528200012799E-029</v>
      </c>
    </row>
    <row r="1337" customFormat="false" ht="15" hidden="false" customHeight="false" outlineLevel="0" collapsed="false">
      <c r="A1337" s="0" t="n">
        <v>1336</v>
      </c>
      <c r="B1337" s="0" t="n">
        <f aca="false">POISSON('Sample size'!$C$7,A1337*'Sample size'!$C$6,TRUE())</f>
        <v>9.75278406932695E-030</v>
      </c>
    </row>
    <row r="1338" customFormat="false" ht="15" hidden="false" customHeight="false" outlineLevel="0" collapsed="false">
      <c r="A1338" s="0" t="n">
        <v>1337</v>
      </c>
      <c r="B1338" s="0" t="n">
        <f aca="false">POISSON('Sample size'!$C$7,A1338*'Sample size'!$C$6,TRUE())</f>
        <v>9.27713517754551E-030</v>
      </c>
    </row>
    <row r="1339" customFormat="false" ht="15" hidden="false" customHeight="false" outlineLevel="0" collapsed="false">
      <c r="A1339" s="0" t="n">
        <v>1338</v>
      </c>
      <c r="B1339" s="0" t="n">
        <f aca="false">POISSON('Sample size'!$C$7,A1339*'Sample size'!$C$6,TRUE())</f>
        <v>8.82468395595197E-030</v>
      </c>
    </row>
    <row r="1340" customFormat="false" ht="15" hidden="false" customHeight="false" outlineLevel="0" collapsed="false">
      <c r="A1340" s="0" t="n">
        <v>1339</v>
      </c>
      <c r="B1340" s="0" t="n">
        <f aca="false">POISSON('Sample size'!$C$7,A1340*'Sample size'!$C$6,TRUE())</f>
        <v>8.3942990408209E-030</v>
      </c>
    </row>
    <row r="1341" customFormat="false" ht="15" hidden="false" customHeight="false" outlineLevel="0" collapsed="false">
      <c r="A1341" s="0" t="n">
        <v>1340</v>
      </c>
      <c r="B1341" s="0" t="n">
        <f aca="false">POISSON('Sample size'!$C$7,A1341*'Sample size'!$C$6,TRUE())</f>
        <v>7.98490424568698E-030</v>
      </c>
    </row>
    <row r="1342" customFormat="false" ht="15" hidden="false" customHeight="false" outlineLevel="0" collapsed="false">
      <c r="A1342" s="0" t="n">
        <v>1341</v>
      </c>
      <c r="B1342" s="0" t="n">
        <f aca="false">POISSON('Sample size'!$C$7,A1342*'Sample size'!$C$6,TRUE())</f>
        <v>7.59547587031815E-030</v>
      </c>
    </row>
    <row r="1343" customFormat="false" ht="15" hidden="false" customHeight="false" outlineLevel="0" collapsed="false">
      <c r="A1343" s="0" t="n">
        <v>1342</v>
      </c>
      <c r="B1343" s="0" t="n">
        <f aca="false">POISSON('Sample size'!$C$7,A1343*'Sample size'!$C$6,TRUE())</f>
        <v>7.22504014093172E-030</v>
      </c>
    </row>
    <row r="1344" customFormat="false" ht="15" hidden="false" customHeight="false" outlineLevel="0" collapsed="false">
      <c r="A1344" s="0" t="n">
        <v>1343</v>
      </c>
      <c r="B1344" s="0" t="n">
        <f aca="false">POISSON('Sample size'!$C$7,A1344*'Sample size'!$C$6,TRUE())</f>
        <v>6.87267077525305E-030</v>
      </c>
    </row>
    <row r="1345" customFormat="false" ht="15" hidden="false" customHeight="false" outlineLevel="0" collapsed="false">
      <c r="A1345" s="0" t="n">
        <v>1344</v>
      </c>
      <c r="B1345" s="0" t="n">
        <f aca="false">POISSON('Sample size'!$C$7,A1345*'Sample size'!$C$6,TRUE())</f>
        <v>6.53748666632686E-030</v>
      </c>
    </row>
    <row r="1346" customFormat="false" ht="15" hidden="false" customHeight="false" outlineLevel="0" collapsed="false">
      <c r="A1346" s="0" t="n">
        <v>1345</v>
      </c>
      <c r="B1346" s="0" t="n">
        <f aca="false">POISSON('Sample size'!$C$7,A1346*'Sample size'!$C$6,TRUE())</f>
        <v>6.2186496792912E-030</v>
      </c>
    </row>
    <row r="1347" customFormat="false" ht="15" hidden="false" customHeight="false" outlineLevel="0" collapsed="false">
      <c r="A1347" s="0" t="n">
        <v>1346</v>
      </c>
      <c r="B1347" s="0" t="n">
        <f aca="false">POISSON('Sample size'!$C$7,A1347*'Sample size'!$C$6,TRUE())</f>
        <v>5.91536255560374E-030</v>
      </c>
    </row>
    <row r="1348" customFormat="false" ht="15" hidden="false" customHeight="false" outlineLevel="0" collapsed="false">
      <c r="A1348" s="0" t="n">
        <v>1347</v>
      </c>
      <c r="B1348" s="0" t="n">
        <f aca="false">POISSON('Sample size'!$C$7,A1348*'Sample size'!$C$6,TRUE())</f>
        <v>5.62686691947995E-030</v>
      </c>
    </row>
    <row r="1349" customFormat="false" ht="15" hidden="false" customHeight="false" outlineLevel="0" collapsed="false">
      <c r="A1349" s="0" t="n">
        <v>1348</v>
      </c>
      <c r="B1349" s="0" t="n">
        <f aca="false">POISSON('Sample size'!$C$7,A1349*'Sample size'!$C$6,TRUE())</f>
        <v>5.35244138155904E-030</v>
      </c>
    </row>
    <row r="1350" customFormat="false" ht="15" hidden="false" customHeight="false" outlineLevel="0" collapsed="false">
      <c r="A1350" s="0" t="n">
        <v>1349</v>
      </c>
      <c r="B1350" s="0" t="n">
        <f aca="false">POISSON('Sample size'!$C$7,A1350*'Sample size'!$C$6,TRUE())</f>
        <v>5.09139973505422E-030</v>
      </c>
    </row>
    <row r="1351" customFormat="false" ht="15" hidden="false" customHeight="false" outlineLevel="0" collapsed="false">
      <c r="A1351" s="0" t="n">
        <v>1350</v>
      </c>
      <c r="B1351" s="0" t="n">
        <f aca="false">POISSON('Sample size'!$C$7,A1351*'Sample size'!$C$6,TRUE())</f>
        <v>4.84308923987873E-030</v>
      </c>
    </row>
    <row r="1352" customFormat="false" ht="15" hidden="false" customHeight="false" outlineLevel="0" collapsed="false">
      <c r="A1352" s="0" t="n">
        <v>1351</v>
      </c>
      <c r="B1352" s="0" t="n">
        <f aca="false">POISSON('Sample size'!$C$7,A1352*'Sample size'!$C$6,TRUE())</f>
        <v>4.60688899045546E-030</v>
      </c>
    </row>
    <row r="1353" customFormat="false" ht="15" hidden="false" customHeight="false" outlineLevel="0" collapsed="false">
      <c r="A1353" s="0" t="n">
        <v>1352</v>
      </c>
      <c r="B1353" s="0" t="n">
        <f aca="false">POISSON('Sample size'!$C$7,A1353*'Sample size'!$C$6,TRUE())</f>
        <v>4.38220836312957E-030</v>
      </c>
    </row>
    <row r="1354" customFormat="false" ht="15" hidden="false" customHeight="false" outlineLevel="0" collapsed="false">
      <c r="A1354" s="0" t="n">
        <v>1353</v>
      </c>
      <c r="B1354" s="0" t="n">
        <f aca="false">POISSON('Sample size'!$C$7,A1354*'Sample size'!$C$6,TRUE())</f>
        <v>4.16848553930197E-030</v>
      </c>
    </row>
    <row r="1355" customFormat="false" ht="15" hidden="false" customHeight="false" outlineLevel="0" collapsed="false">
      <c r="A1355" s="0" t="n">
        <v>1354</v>
      </c>
      <c r="B1355" s="0" t="n">
        <f aca="false">POISSON('Sample size'!$C$7,A1355*'Sample size'!$C$6,TRUE())</f>
        <v>3.96518610058977E-030</v>
      </c>
    </row>
    <row r="1356" customFormat="false" ht="15" hidden="false" customHeight="false" outlineLevel="0" collapsed="false">
      <c r="A1356" s="0" t="n">
        <v>1355</v>
      </c>
      <c r="B1356" s="0" t="n">
        <f aca="false">POISSON('Sample size'!$C$7,A1356*'Sample size'!$C$6,TRUE())</f>
        <v>3.77180169250225E-030</v>
      </c>
    </row>
    <row r="1357" customFormat="false" ht="15" hidden="false" customHeight="false" outlineLevel="0" collapsed="false">
      <c r="A1357" s="0" t="n">
        <v>1356</v>
      </c>
      <c r="B1357" s="0" t="n">
        <f aca="false">POISSON('Sample size'!$C$7,A1357*'Sample size'!$C$6,TRUE())</f>
        <v>3.58784875328975E-030</v>
      </c>
    </row>
    <row r="1358" customFormat="false" ht="15" hidden="false" customHeight="false" outlineLevel="0" collapsed="false">
      <c r="A1358" s="0" t="n">
        <v>1357</v>
      </c>
      <c r="B1358" s="0" t="n">
        <f aca="false">POISSON('Sample size'!$C$7,A1358*'Sample size'!$C$6,TRUE())</f>
        <v>3.41286730478737E-030</v>
      </c>
    </row>
    <row r="1359" customFormat="false" ht="15" hidden="false" customHeight="false" outlineLevel="0" collapsed="false">
      <c r="A1359" s="0" t="n">
        <v>1358</v>
      </c>
      <c r="B1359" s="0" t="n">
        <f aca="false">POISSON('Sample size'!$C$7,A1359*'Sample size'!$C$6,TRUE())</f>
        <v>3.2464198022302E-030</v>
      </c>
    </row>
    <row r="1360" customFormat="false" ht="15" hidden="false" customHeight="false" outlineLevel="0" collapsed="false">
      <c r="A1360" s="0" t="n">
        <v>1359</v>
      </c>
      <c r="B1360" s="0" t="n">
        <f aca="false">POISSON('Sample size'!$C$7,A1360*'Sample size'!$C$6,TRUE())</f>
        <v>3.08809004016317E-030</v>
      </c>
    </row>
    <row r="1361" customFormat="false" ht="15" hidden="false" customHeight="false" outlineLevel="0" collapsed="false">
      <c r="A1361" s="0" t="n">
        <v>1360</v>
      </c>
      <c r="B1361" s="0" t="n">
        <f aca="false">POISSON('Sample size'!$C$7,A1361*'Sample size'!$C$6,TRUE())</f>
        <v>2.9374821117108E-030</v>
      </c>
    </row>
    <row r="1362" customFormat="false" ht="15" hidden="false" customHeight="false" outlineLevel="0" collapsed="false">
      <c r="A1362" s="0" t="n">
        <v>1361</v>
      </c>
      <c r="B1362" s="0" t="n">
        <f aca="false">POISSON('Sample size'!$C$7,A1362*'Sample size'!$C$6,TRUE())</f>
        <v>2.79421941860382E-030</v>
      </c>
    </row>
    <row r="1363" customFormat="false" ht="15" hidden="false" customHeight="false" outlineLevel="0" collapsed="false">
      <c r="A1363" s="0" t="n">
        <v>1362</v>
      </c>
      <c r="B1363" s="0" t="n">
        <f aca="false">POISSON('Sample size'!$C$7,A1363*'Sample size'!$C$6,TRUE())</f>
        <v>2.6579437294872E-030</v>
      </c>
    </row>
    <row r="1364" customFormat="false" ht="15" hidden="false" customHeight="false" outlineLevel="0" collapsed="false">
      <c r="A1364" s="0" t="n">
        <v>1363</v>
      </c>
      <c r="B1364" s="0" t="n">
        <f aca="false">POISSON('Sample size'!$C$7,A1364*'Sample size'!$C$6,TRUE())</f>
        <v>2.5283142841554E-030</v>
      </c>
    </row>
    <row r="1365" customFormat="false" ht="15" hidden="false" customHeight="false" outlineLevel="0" collapsed="false">
      <c r="A1365" s="0" t="n">
        <v>1364</v>
      </c>
      <c r="B1365" s="0" t="n">
        <f aca="false">POISSON('Sample size'!$C$7,A1365*'Sample size'!$C$6,TRUE())</f>
        <v>2.40500694147408E-030</v>
      </c>
    </row>
    <row r="1366" customFormat="false" ht="15" hidden="false" customHeight="false" outlineLevel="0" collapsed="false">
      <c r="A1366" s="0" t="n">
        <v>1365</v>
      </c>
      <c r="B1366" s="0" t="n">
        <f aca="false">POISSON('Sample size'!$C$7,A1366*'Sample size'!$C$6,TRUE())</f>
        <v>2.28771336885862E-030</v>
      </c>
    </row>
    <row r="1367" customFormat="false" ht="15" hidden="false" customHeight="false" outlineLevel="0" collapsed="false">
      <c r="A1367" s="0" t="n">
        <v>1366</v>
      </c>
      <c r="B1367" s="0" t="n">
        <f aca="false">POISSON('Sample size'!$C$7,A1367*'Sample size'!$C$6,TRUE())</f>
        <v>2.17614027128198E-030</v>
      </c>
    </row>
    <row r="1368" customFormat="false" ht="15" hidden="false" customHeight="false" outlineLevel="0" collapsed="false">
      <c r="A1368" s="0" t="n">
        <v>1367</v>
      </c>
      <c r="B1368" s="0" t="n">
        <f aca="false">POISSON('Sample size'!$C$7,A1368*'Sample size'!$C$6,TRUE())</f>
        <v>2.07000865788436E-030</v>
      </c>
    </row>
    <row r="1369" customFormat="false" ht="15" hidden="false" customHeight="false" outlineLevel="0" collapsed="false">
      <c r="A1369" s="0" t="n">
        <v>1368</v>
      </c>
      <c r="B1369" s="0" t="n">
        <f aca="false">POISSON('Sample size'!$C$7,A1369*'Sample size'!$C$6,TRUE())</f>
        <v>1.96905314435084E-030</v>
      </c>
    </row>
    <row r="1370" customFormat="false" ht="15" hidden="false" customHeight="false" outlineLevel="0" collapsed="false">
      <c r="A1370" s="0" t="n">
        <v>1369</v>
      </c>
      <c r="B1370" s="0" t="n">
        <f aca="false">POISSON('Sample size'!$C$7,A1370*'Sample size'!$C$6,TRUE())</f>
        <v>1.87302128931218E-030</v>
      </c>
    </row>
    <row r="1371" customFormat="false" ht="15" hidden="false" customHeight="false" outlineLevel="0" collapsed="false">
      <c r="A1371" s="0" t="n">
        <v>1370</v>
      </c>
      <c r="B1371" s="0" t="n">
        <f aca="false">POISSON('Sample size'!$C$7,A1371*'Sample size'!$C$6,TRUE())</f>
        <v>1.78167296311001E-030</v>
      </c>
    </row>
    <row r="1372" customFormat="false" ht="15" hidden="false" customHeight="false" outlineLevel="0" collapsed="false">
      <c r="A1372" s="0" t="n">
        <v>1371</v>
      </c>
      <c r="B1372" s="0" t="n">
        <f aca="false">POISSON('Sample size'!$C$7,A1372*'Sample size'!$C$6,TRUE())</f>
        <v>1.69477974734762E-030</v>
      </c>
    </row>
    <row r="1373" customFormat="false" ht="15" hidden="false" customHeight="false" outlineLevel="0" collapsed="false">
      <c r="A1373" s="0" t="n">
        <v>1372</v>
      </c>
      <c r="B1373" s="0" t="n">
        <f aca="false">POISSON('Sample size'!$C$7,A1373*'Sample size'!$C$6,TRUE())</f>
        <v>1.61212436372493E-030</v>
      </c>
    </row>
    <row r="1374" customFormat="false" ht="15" hidden="false" customHeight="false" outlineLevel="0" collapsed="false">
      <c r="A1374" s="0" t="n">
        <v>1373</v>
      </c>
      <c r="B1374" s="0" t="n">
        <f aca="false">POISSON('Sample size'!$C$7,A1374*'Sample size'!$C$6,TRUE())</f>
        <v>1.53350013072965E-030</v>
      </c>
    </row>
    <row r="1375" customFormat="false" ht="15" hidden="false" customHeight="false" outlineLevel="0" collapsed="false">
      <c r="A1375" s="0" t="n">
        <v>1374</v>
      </c>
      <c r="B1375" s="0" t="n">
        <f aca="false">POISSON('Sample size'!$C$7,A1375*'Sample size'!$C$6,TRUE())</f>
        <v>1.45871044682574E-030</v>
      </c>
    </row>
    <row r="1376" customFormat="false" ht="15" hidden="false" customHeight="false" outlineLevel="0" collapsed="false">
      <c r="A1376" s="0" t="n">
        <v>1375</v>
      </c>
      <c r="B1376" s="0" t="n">
        <f aca="false">POISSON('Sample size'!$C$7,A1376*'Sample size'!$C$6,TRUE())</f>
        <v>1.38756829884723E-030</v>
      </c>
    </row>
    <row r="1377" customFormat="false" ht="15" hidden="false" customHeight="false" outlineLevel="0" collapsed="false">
      <c r="A1377" s="0" t="n">
        <v>1376</v>
      </c>
      <c r="B1377" s="0" t="n">
        <f aca="false">POISSON('Sample size'!$C$7,A1377*'Sample size'!$C$6,TRUE())</f>
        <v>1.31989579436789E-030</v>
      </c>
    </row>
    <row r="1378" customFormat="false" ht="15" hidden="false" customHeight="false" outlineLevel="0" collapsed="false">
      <c r="A1378" s="0" t="n">
        <v>1377</v>
      </c>
      <c r="B1378" s="0" t="n">
        <f aca="false">POISSON('Sample size'!$C$7,A1378*'Sample size'!$C$6,TRUE())</f>
        <v>1.25552371687746E-030</v>
      </c>
    </row>
    <row r="1379" customFormat="false" ht="15" hidden="false" customHeight="false" outlineLevel="0" collapsed="false">
      <c r="A1379" s="0" t="n">
        <v>1378</v>
      </c>
      <c r="B1379" s="0" t="n">
        <f aca="false">POISSON('Sample size'!$C$7,A1379*'Sample size'!$C$6,TRUE())</f>
        <v>1.19429110265235E-030</v>
      </c>
    </row>
    <row r="1380" customFormat="false" ht="15" hidden="false" customHeight="false" outlineLevel="0" collapsed="false">
      <c r="A1380" s="0" t="n">
        <v>1379</v>
      </c>
      <c r="B1380" s="0" t="n">
        <f aca="false">POISSON('Sample size'!$C$7,A1380*'Sample size'!$C$6,TRUE())</f>
        <v>1.13604483826232E-030</v>
      </c>
    </row>
    <row r="1381" customFormat="false" ht="15" hidden="false" customHeight="false" outlineLevel="0" collapsed="false">
      <c r="A1381" s="0" t="n">
        <v>1380</v>
      </c>
      <c r="B1381" s="0" t="n">
        <f aca="false">POISSON('Sample size'!$C$7,A1381*'Sample size'!$C$6,TRUE())</f>
        <v>1.08063927770728E-030</v>
      </c>
    </row>
    <row r="1382" customFormat="false" ht="15" hidden="false" customHeight="false" outlineLevel="0" collapsed="false">
      <c r="A1382" s="0" t="n">
        <v>1381</v>
      </c>
      <c r="B1382" s="0" t="n">
        <f aca="false">POISSON('Sample size'!$C$7,A1382*'Sample size'!$C$6,TRUE())</f>
        <v>1.02793587822636E-030</v>
      </c>
    </row>
    <row r="1383" customFormat="false" ht="15" hidden="false" customHeight="false" outlineLevel="0" collapsed="false">
      <c r="A1383" s="0" t="n">
        <v>1382</v>
      </c>
      <c r="B1383" s="0" t="n">
        <f aca="false">POISSON('Sample size'!$C$7,A1383*'Sample size'!$C$6,TRUE())</f>
        <v>9.7780285386889E-031</v>
      </c>
    </row>
    <row r="1384" customFormat="false" ht="15" hidden="false" customHeight="false" outlineLevel="0" collapsed="false">
      <c r="A1384" s="0" t="n">
        <v>1383</v>
      </c>
      <c r="B1384" s="0" t="n">
        <f aca="false">POISSON('Sample size'!$C$7,A1384*'Sample size'!$C$6,TRUE())</f>
        <v>9.30114845960863E-031</v>
      </c>
    </row>
    <row r="1385" customFormat="false" ht="15" hidden="false" customHeight="false" outlineLevel="0" collapsed="false">
      <c r="A1385" s="0" t="n">
        <v>1384</v>
      </c>
      <c r="B1385" s="0" t="n">
        <f aca="false">POISSON('Sample size'!$C$7,A1385*'Sample size'!$C$6,TRUE())</f>
        <v>8.84752609642924E-031</v>
      </c>
    </row>
    <row r="1386" customFormat="false" ht="15" hidden="false" customHeight="false" outlineLevel="0" collapsed="false">
      <c r="A1386" s="0" t="n">
        <v>1385</v>
      </c>
      <c r="B1386" s="0" t="n">
        <f aca="false">POISSON('Sample size'!$C$7,A1386*'Sample size'!$C$6,TRUE())</f>
        <v>8.41602715696146E-031</v>
      </c>
    </row>
    <row r="1387" customFormat="false" ht="15" hidden="false" customHeight="false" outlineLevel="0" collapsed="false">
      <c r="A1387" s="0" t="n">
        <v>1386</v>
      </c>
      <c r="B1387" s="0" t="n">
        <f aca="false">POISSON('Sample size'!$C$7,A1387*'Sample size'!$C$6,TRUE())</f>
        <v>8.00557266909885E-031</v>
      </c>
    </row>
    <row r="1388" customFormat="false" ht="15" hidden="false" customHeight="false" outlineLevel="0" collapsed="false">
      <c r="A1388" s="0" t="n">
        <v>1387</v>
      </c>
      <c r="B1388" s="0" t="n">
        <f aca="false">POISSON('Sample size'!$C$7,A1388*'Sample size'!$C$6,TRUE())</f>
        <v>7.61513628282546E-031</v>
      </c>
    </row>
    <row r="1389" customFormat="false" ht="15" hidden="false" customHeight="false" outlineLevel="0" collapsed="false">
      <c r="A1389" s="0" t="n">
        <v>1388</v>
      </c>
      <c r="B1389" s="0" t="n">
        <f aca="false">POISSON('Sample size'!$C$7,A1389*'Sample size'!$C$6,TRUE())</f>
        <v>7.24374170380659E-031</v>
      </c>
    </row>
    <row r="1390" customFormat="false" ht="15" hidden="false" customHeight="false" outlineLevel="0" collapsed="false">
      <c r="A1390" s="0" t="n">
        <v>1389</v>
      </c>
      <c r="B1390" s="0" t="n">
        <f aca="false">POISSON('Sample size'!$C$7,A1390*'Sample size'!$C$6,TRUE())</f>
        <v>6.89046025214378E-031</v>
      </c>
    </row>
    <row r="1391" customFormat="false" ht="15" hidden="false" customHeight="false" outlineLevel="0" collapsed="false">
      <c r="A1391" s="0" t="n">
        <v>1390</v>
      </c>
      <c r="B1391" s="0" t="n">
        <f aca="false">POISSON('Sample size'!$C$7,A1391*'Sample size'!$C$6,TRUE())</f>
        <v>6.55440854019179E-031</v>
      </c>
    </row>
    <row r="1392" customFormat="false" ht="15" hidden="false" customHeight="false" outlineLevel="0" collapsed="false">
      <c r="A1392" s="0" t="n">
        <v>1391</v>
      </c>
      <c r="B1392" s="0" t="n">
        <f aca="false">POISSON('Sample size'!$C$7,A1392*'Sample size'!$C$6,TRUE())</f>
        <v>6.23474626362922E-031</v>
      </c>
    </row>
    <row r="1393" customFormat="false" ht="15" hidden="false" customHeight="false" outlineLevel="0" collapsed="false">
      <c r="A1393" s="0" t="n">
        <v>1392</v>
      </c>
      <c r="B1393" s="0" t="n">
        <f aca="false">POISSON('Sample size'!$C$7,A1393*'Sample size'!$C$6,TRUE())</f>
        <v>5.93067410025994E-031</v>
      </c>
    </row>
    <row r="1394" customFormat="false" ht="15" hidden="false" customHeight="false" outlineLevel="0" collapsed="false">
      <c r="A1394" s="0" t="n">
        <v>1393</v>
      </c>
      <c r="B1394" s="0" t="n">
        <f aca="false">POISSON('Sample size'!$C$7,A1394*'Sample size'!$C$6,TRUE())</f>
        <v>5.64143171129156E-031</v>
      </c>
    </row>
    <row r="1395" customFormat="false" ht="15" hidden="false" customHeight="false" outlineLevel="0" collapsed="false">
      <c r="A1395" s="0" t="n">
        <v>1394</v>
      </c>
      <c r="B1395" s="0" t="n">
        <f aca="false">POISSON('Sample size'!$C$7,A1395*'Sample size'!$C$6,TRUE())</f>
        <v>5.36629584009197E-031</v>
      </c>
    </row>
    <row r="1396" customFormat="false" ht="15" hidden="false" customHeight="false" outlineLevel="0" collapsed="false">
      <c r="A1396" s="0" t="n">
        <v>1395</v>
      </c>
      <c r="B1396" s="0" t="n">
        <f aca="false">POISSON('Sample size'!$C$7,A1396*'Sample size'!$C$6,TRUE())</f>
        <v>5.10457850367127E-031</v>
      </c>
    </row>
    <row r="1397" customFormat="false" ht="15" hidden="false" customHeight="false" outlineLevel="0" collapsed="false">
      <c r="A1397" s="0" t="n">
        <v>1396</v>
      </c>
      <c r="B1397" s="0" t="n">
        <f aca="false">POISSON('Sample size'!$C$7,A1397*'Sample size'!$C$6,TRUE())</f>
        <v>4.85562527236595E-031</v>
      </c>
    </row>
    <row r="1398" customFormat="false" ht="15" hidden="false" customHeight="false" outlineLevel="0" collapsed="false">
      <c r="A1398" s="0" t="n">
        <v>1397</v>
      </c>
      <c r="B1398" s="0" t="n">
        <f aca="false">POISSON('Sample size'!$C$7,A1398*'Sample size'!$C$6,TRUE())</f>
        <v>4.61881363342374E-031</v>
      </c>
    </row>
    <row r="1399" customFormat="false" ht="15" hidden="false" customHeight="false" outlineLevel="0" collapsed="false">
      <c r="A1399" s="0" t="n">
        <v>1398</v>
      </c>
      <c r="B1399" s="0" t="n">
        <f aca="false">POISSON('Sample size'!$C$7,A1399*'Sample size'!$C$6,TRUE())</f>
        <v>4.39355143439773E-031</v>
      </c>
    </row>
    <row r="1400" customFormat="false" ht="15" hidden="false" customHeight="false" outlineLevel="0" collapsed="false">
      <c r="A1400" s="0" t="n">
        <v>1399</v>
      </c>
      <c r="B1400" s="0" t="n">
        <f aca="false">POISSON('Sample size'!$C$7,A1400*'Sample size'!$C$6,TRUE())</f>
        <v>4.17927540245645E-031</v>
      </c>
    </row>
    <row r="1401" customFormat="false" ht="15" hidden="false" customHeight="false" outlineLevel="0" collapsed="false">
      <c r="A1401" s="0" t="n">
        <v>1400</v>
      </c>
      <c r="B1401" s="0" t="n">
        <f aca="false">POISSON('Sample size'!$C$7,A1401*'Sample size'!$C$6,TRUE())</f>
        <v>3.97544973590865E-031</v>
      </c>
    </row>
    <row r="1402" customFormat="false" ht="15" hidden="false" customHeight="false" outlineLevel="0" collapsed="false">
      <c r="A1402" s="0" t="n">
        <v>1401</v>
      </c>
      <c r="B1402" s="0" t="n">
        <f aca="false">POISSON('Sample size'!$C$7,A1402*'Sample size'!$C$6,TRUE())</f>
        <v>3.78156476441991E-031</v>
      </c>
    </row>
    <row r="1403" customFormat="false" ht="15" hidden="false" customHeight="false" outlineLevel="0" collapsed="false">
      <c r="A1403" s="0" t="n">
        <v>1402</v>
      </c>
      <c r="B1403" s="0" t="n">
        <f aca="false">POISSON('Sample size'!$C$7,A1403*'Sample size'!$C$6,TRUE())</f>
        <v>3.59713567457129E-031</v>
      </c>
    </row>
    <row r="1404" customFormat="false" ht="15" hidden="false" customHeight="false" outlineLevel="0" collapsed="false">
      <c r="A1404" s="0" t="n">
        <v>1403</v>
      </c>
      <c r="B1404" s="0" t="n">
        <f aca="false">POISSON('Sample size'!$C$7,A1404*'Sample size'!$C$6,TRUE())</f>
        <v>3.42170129757344E-031</v>
      </c>
    </row>
    <row r="1405" customFormat="false" ht="15" hidden="false" customHeight="false" outlineLevel="0" collapsed="false">
      <c r="A1405" s="0" t="n">
        <v>1404</v>
      </c>
      <c r="B1405" s="0" t="n">
        <f aca="false">POISSON('Sample size'!$C$7,A1405*'Sample size'!$C$6,TRUE())</f>
        <v>3.25482295610414E-031</v>
      </c>
    </row>
    <row r="1406" customFormat="false" ht="15" hidden="false" customHeight="false" outlineLevel="0" collapsed="false">
      <c r="A1406" s="0" t="n">
        <v>1405</v>
      </c>
      <c r="B1406" s="0" t="n">
        <f aca="false">POISSON('Sample size'!$C$7,A1406*'Sample size'!$C$6,TRUE())</f>
        <v>3.09608336738666E-031</v>
      </c>
    </row>
    <row r="1407" customFormat="false" ht="15" hidden="false" customHeight="false" outlineLevel="0" collapsed="false">
      <c r="A1407" s="0" t="n">
        <v>1406</v>
      </c>
      <c r="B1407" s="0" t="n">
        <f aca="false">POISSON('Sample size'!$C$7,A1407*'Sample size'!$C$6,TRUE())</f>
        <v>2.94508559976546E-031</v>
      </c>
    </row>
    <row r="1408" customFormat="false" ht="15" hidden="false" customHeight="false" outlineLevel="0" collapsed="false">
      <c r="A1408" s="0" t="n">
        <v>1407</v>
      </c>
      <c r="B1408" s="0" t="n">
        <f aca="false">POISSON('Sample size'!$C$7,A1408*'Sample size'!$C$6,TRUE())</f>
        <v>2.8014520801702E-031</v>
      </c>
    </row>
    <row r="1409" customFormat="false" ht="15" hidden="false" customHeight="false" outlineLevel="0" collapsed="false">
      <c r="A1409" s="0" t="n">
        <v>1408</v>
      </c>
      <c r="B1409" s="0" t="n">
        <f aca="false">POISSON('Sample size'!$C$7,A1409*'Sample size'!$C$6,TRUE())</f>
        <v>2.66482364998664E-031</v>
      </c>
    </row>
    <row r="1410" customFormat="false" ht="15" hidden="false" customHeight="false" outlineLevel="0" collapsed="false">
      <c r="A1410" s="0" t="n">
        <v>1409</v>
      </c>
      <c r="B1410" s="0" t="n">
        <f aca="false">POISSON('Sample size'!$C$7,A1410*'Sample size'!$C$6,TRUE())</f>
        <v>2.53485866697269E-031</v>
      </c>
    </row>
    <row r="1411" customFormat="false" ht="15" hidden="false" customHeight="false" outlineLevel="0" collapsed="false">
      <c r="A1411" s="0" t="n">
        <v>1410</v>
      </c>
      <c r="B1411" s="0" t="n">
        <f aca="false">POISSON('Sample size'!$C$7,A1411*'Sample size'!$C$6,TRUE())</f>
        <v>2.41123215097509E-031</v>
      </c>
    </row>
    <row r="1412" customFormat="false" ht="15" hidden="false" customHeight="false" outlineLevel="0" collapsed="false">
      <c r="A1412" s="0" t="n">
        <v>1411</v>
      </c>
      <c r="B1412" s="0" t="n">
        <f aca="false">POISSON('Sample size'!$C$7,A1412*'Sample size'!$C$6,TRUE())</f>
        <v>2.29363497130966E-031</v>
      </c>
    </row>
    <row r="1413" customFormat="false" ht="15" hidden="false" customHeight="false" outlineLevel="0" collapsed="false">
      <c r="A1413" s="0" t="n">
        <v>1412</v>
      </c>
      <c r="B1413" s="0" t="n">
        <f aca="false">POISSON('Sample size'!$C$7,A1413*'Sample size'!$C$6,TRUE())</f>
        <v>2.18177307377357E-031</v>
      </c>
    </row>
    <row r="1414" customFormat="false" ht="15" hidden="false" customHeight="false" outlineLevel="0" collapsed="false">
      <c r="A1414" s="0" t="n">
        <v>1413</v>
      </c>
      <c r="B1414" s="0" t="n">
        <f aca="false">POISSON('Sample size'!$C$7,A1414*'Sample size'!$C$6,TRUE())</f>
        <v>2.07536674535679E-031</v>
      </c>
    </row>
    <row r="1415" customFormat="false" ht="15" hidden="false" customHeight="false" outlineLevel="0" collapsed="false">
      <c r="A1415" s="0" t="n">
        <v>1414</v>
      </c>
      <c r="B1415" s="0" t="n">
        <f aca="false">POISSON('Sample size'!$C$7,A1415*'Sample size'!$C$6,TRUE())</f>
        <v>1.97414991481367E-031</v>
      </c>
    </row>
    <row r="1416" customFormat="false" ht="15" hidden="false" customHeight="false" outlineLevel="0" collapsed="false">
      <c r="A1416" s="0" t="n">
        <v>1415</v>
      </c>
      <c r="B1416" s="0" t="n">
        <f aca="false">POISSON('Sample size'!$C$7,A1416*'Sample size'!$C$6,TRUE())</f>
        <v>1.87786948734634E-031</v>
      </c>
    </row>
    <row r="1417" customFormat="false" ht="15" hidden="false" customHeight="false" outlineLevel="0" collapsed="false">
      <c r="A1417" s="0" t="n">
        <v>1416</v>
      </c>
      <c r="B1417" s="0" t="n">
        <f aca="false">POISSON('Sample size'!$C$7,A1417*'Sample size'!$C$6,TRUE())</f>
        <v>1.78628471173592E-031</v>
      </c>
    </row>
    <row r="1418" customFormat="false" ht="15" hidden="false" customHeight="false" outlineLevel="0" collapsed="false">
      <c r="A1418" s="0" t="n">
        <v>1417</v>
      </c>
      <c r="B1418" s="0" t="n">
        <f aca="false">POISSON('Sample size'!$C$7,A1418*'Sample size'!$C$6,TRUE())</f>
        <v>1.69916657833896E-031</v>
      </c>
    </row>
    <row r="1419" customFormat="false" ht="15" hidden="false" customHeight="false" outlineLevel="0" collapsed="false">
      <c r="A1419" s="0" t="n">
        <v>1418</v>
      </c>
      <c r="B1419" s="0" t="n">
        <f aca="false">POISSON('Sample size'!$C$7,A1419*'Sample size'!$C$6,TRUE())</f>
        <v>1.61629724644422E-031</v>
      </c>
    </row>
    <row r="1420" customFormat="false" ht="15" hidden="false" customHeight="false" outlineLevel="0" collapsed="false">
      <c r="A1420" s="0" t="n">
        <v>1419</v>
      </c>
      <c r="B1420" s="0" t="n">
        <f aca="false">POISSON('Sample size'!$C$7,A1420*'Sample size'!$C$6,TRUE())</f>
        <v>1.53746949955723E-031</v>
      </c>
    </row>
    <row r="1421" customFormat="false" ht="15" hidden="false" customHeight="false" outlineLevel="0" collapsed="false">
      <c r="A1421" s="0" t="n">
        <v>1420</v>
      </c>
      <c r="B1421" s="0" t="n">
        <f aca="false">POISSON('Sample size'!$C$7,A1421*'Sample size'!$C$6,TRUE())</f>
        <v>1.46248622725123E-031</v>
      </c>
    </row>
    <row r="1422" customFormat="false" ht="15" hidden="false" customHeight="false" outlineLevel="0" collapsed="false">
      <c r="A1422" s="0" t="n">
        <v>1421</v>
      </c>
      <c r="B1422" s="0" t="n">
        <f aca="false">POISSON('Sample size'!$C$7,A1422*'Sample size'!$C$6,TRUE())</f>
        <v>1.39115993228841E-031</v>
      </c>
    </row>
    <row r="1423" customFormat="false" ht="15" hidden="false" customHeight="false" outlineLevel="0" collapsed="false">
      <c r="A1423" s="0" t="n">
        <v>1422</v>
      </c>
      <c r="B1423" s="0" t="n">
        <f aca="false">POISSON('Sample size'!$C$7,A1423*'Sample size'!$C$6,TRUE())</f>
        <v>1.32331226177914E-031</v>
      </c>
    </row>
    <row r="1424" customFormat="false" ht="15" hidden="false" customHeight="false" outlineLevel="0" collapsed="false">
      <c r="A1424" s="0" t="n">
        <v>1423</v>
      </c>
      <c r="B1424" s="0" t="n">
        <f aca="false">POISSON('Sample size'!$C$7,A1424*'Sample size'!$C$6,TRUE())</f>
        <v>1.25877356120692E-031</v>
      </c>
    </row>
    <row r="1425" customFormat="false" ht="15" hidden="false" customHeight="false" outlineLevel="0" collapsed="false">
      <c r="A1425" s="0" t="n">
        <v>1424</v>
      </c>
      <c r="B1425" s="0" t="n">
        <f aca="false">POISSON('Sample size'!$C$7,A1425*'Sample size'!$C$6,TRUE())</f>
        <v>1.19738245020357E-031</v>
      </c>
    </row>
    <row r="1426" customFormat="false" ht="15" hidden="false" customHeight="false" outlineLevel="0" collapsed="false">
      <c r="A1426" s="0" t="n">
        <v>1425</v>
      </c>
      <c r="B1426" s="0" t="n">
        <f aca="false">POISSON('Sample size'!$C$7,A1426*'Sample size'!$C$6,TRUE())</f>
        <v>1.1389854190144E-031</v>
      </c>
    </row>
    <row r="1427" customFormat="false" ht="15" hidden="false" customHeight="false" outlineLevel="0" collapsed="false">
      <c r="A1427" s="0" t="n">
        <v>1426</v>
      </c>
      <c r="B1427" s="0" t="n">
        <f aca="false">POISSON('Sample size'!$C$7,A1427*'Sample size'!$C$6,TRUE())</f>
        <v>1.08343644464378E-031</v>
      </c>
    </row>
    <row r="1428" customFormat="false" ht="15" hidden="false" customHeight="false" outlineLevel="0" collapsed="false">
      <c r="A1428" s="0" t="n">
        <v>1427</v>
      </c>
      <c r="B1428" s="0" t="n">
        <f aca="false">POISSON('Sample size'!$C$7,A1428*'Sample size'!$C$6,TRUE())</f>
        <v>1.03059662572159E-031</v>
      </c>
    </row>
    <row r="1429" customFormat="false" ht="15" hidden="false" customHeight="false" outlineLevel="0" collapsed="false">
      <c r="A1429" s="0" t="n">
        <v>1428</v>
      </c>
      <c r="B1429" s="0" t="n">
        <f aca="false">POISSON('Sample size'!$C$7,A1429*'Sample size'!$C$6,TRUE())</f>
        <v>9.80333835177528E-032</v>
      </c>
    </row>
    <row r="1430" customFormat="false" ht="15" hidden="false" customHeight="false" outlineLevel="0" collapsed="false">
      <c r="A1430" s="0" t="n">
        <v>1429</v>
      </c>
      <c r="B1430" s="0" t="n">
        <f aca="false">POISSON('Sample size'!$C$7,A1430*'Sample size'!$C$6,TRUE())</f>
        <v>9.325223898545E-032</v>
      </c>
    </row>
    <row r="1431" customFormat="false" ht="15" hidden="false" customHeight="false" outlineLevel="0" collapsed="false">
      <c r="A1431" s="0" t="n">
        <v>1430</v>
      </c>
      <c r="B1431" s="0" t="n">
        <f aca="false">POISSON('Sample size'!$C$7,A1431*'Sample size'!$C$6,TRUE())</f>
        <v>8.8704273623533E-032</v>
      </c>
    </row>
    <row r="1432" customFormat="false" ht="15" hidden="false" customHeight="false" outlineLevel="0" collapsed="false">
      <c r="A1432" s="0" t="n">
        <v>1431</v>
      </c>
      <c r="B1432" s="0" t="n">
        <f aca="false">POISSON('Sample size'!$C$7,A1432*'Sample size'!$C$6,TRUE())</f>
        <v>8.43781151496673E-032</v>
      </c>
    </row>
    <row r="1433" customFormat="false" ht="15" hidden="false" customHeight="false" outlineLevel="0" collapsed="false">
      <c r="A1433" s="0" t="n">
        <v>1432</v>
      </c>
      <c r="B1433" s="0" t="n">
        <f aca="false">POISSON('Sample size'!$C$7,A1433*'Sample size'!$C$6,TRUE())</f>
        <v>8.02629459142721E-032</v>
      </c>
    </row>
    <row r="1434" customFormat="false" ht="15" hidden="false" customHeight="false" outlineLevel="0" collapsed="false">
      <c r="A1434" s="0" t="n">
        <v>1433</v>
      </c>
      <c r="B1434" s="0" t="n">
        <f aca="false">POISSON('Sample size'!$C$7,A1434*'Sample size'!$C$6,TRUE())</f>
        <v>7.63484758507652E-032</v>
      </c>
    </row>
    <row r="1435" customFormat="false" ht="15" hidden="false" customHeight="false" outlineLevel="0" collapsed="false">
      <c r="A1435" s="0" t="n">
        <v>1434</v>
      </c>
      <c r="B1435" s="0" t="n">
        <f aca="false">POISSON('Sample size'!$C$7,A1435*'Sample size'!$C$6,TRUE())</f>
        <v>7.26249167450303E-032</v>
      </c>
    </row>
    <row r="1436" customFormat="false" ht="15" hidden="false" customHeight="false" outlineLevel="0" collapsed="false">
      <c r="A1436" s="0" t="n">
        <v>1435</v>
      </c>
      <c r="B1436" s="0" t="n">
        <f aca="false">POISSON('Sample size'!$C$7,A1436*'Sample size'!$C$6,TRUE())</f>
        <v>6.90829577597876E-032</v>
      </c>
    </row>
    <row r="1437" customFormat="false" ht="15" hidden="false" customHeight="false" outlineLevel="0" collapsed="false">
      <c r="A1437" s="0" t="n">
        <v>1436</v>
      </c>
      <c r="B1437" s="0" t="n">
        <f aca="false">POISSON('Sample size'!$C$7,A1437*'Sample size'!$C$6,TRUE())</f>
        <v>6.57137421526501E-032</v>
      </c>
    </row>
    <row r="1438" customFormat="false" ht="15" hidden="false" customHeight="false" outlineLevel="0" collapsed="false">
      <c r="A1438" s="0" t="n">
        <v>1437</v>
      </c>
      <c r="B1438" s="0" t="n">
        <f aca="false">POISSON('Sample size'!$C$7,A1438*'Sample size'!$C$6,TRUE())</f>
        <v>6.2508845129653E-032</v>
      </c>
    </row>
    <row r="1439" customFormat="false" ht="15" hidden="false" customHeight="false" outlineLevel="0" collapsed="false">
      <c r="A1439" s="0" t="n">
        <v>1438</v>
      </c>
      <c r="B1439" s="0" t="n">
        <f aca="false">POISSON('Sample size'!$C$7,A1439*'Sample size'!$C$6,TRUE())</f>
        <v>5.94602527788842E-032</v>
      </c>
    </row>
    <row r="1440" customFormat="false" ht="15" hidden="false" customHeight="false" outlineLevel="0" collapsed="false">
      <c r="A1440" s="0" t="n">
        <v>1439</v>
      </c>
      <c r="B1440" s="0" t="n">
        <f aca="false">POISSON('Sample size'!$C$7,A1440*'Sample size'!$C$6,TRUE())</f>
        <v>5.65603420315252E-032</v>
      </c>
    </row>
    <row r="1441" customFormat="false" ht="15" hidden="false" customHeight="false" outlineLevel="0" collapsed="false">
      <c r="A1441" s="0" t="n">
        <v>1440</v>
      </c>
      <c r="B1441" s="0" t="n">
        <f aca="false">POISSON('Sample size'!$C$7,A1441*'Sample size'!$C$6,TRUE())</f>
        <v>5.38018616002114E-032</v>
      </c>
    </row>
    <row r="1442" customFormat="false" ht="15" hidden="false" customHeight="false" outlineLevel="0" collapsed="false">
      <c r="A1442" s="0" t="n">
        <v>1441</v>
      </c>
      <c r="B1442" s="0" t="n">
        <f aca="false">POISSON('Sample size'!$C$7,A1442*'Sample size'!$C$6,TRUE())</f>
        <v>5.11779138470363E-032</v>
      </c>
    </row>
    <row r="1443" customFormat="false" ht="15" hidden="false" customHeight="false" outlineLevel="0" collapsed="false">
      <c r="A1443" s="0" t="n">
        <v>1442</v>
      </c>
      <c r="B1443" s="0" t="n">
        <f aca="false">POISSON('Sample size'!$C$7,A1443*'Sample size'!$C$6,TRUE())</f>
        <v>4.86819375358629E-032</v>
      </c>
    </row>
    <row r="1444" customFormat="false" ht="15" hidden="false" customHeight="false" outlineLevel="0" collapsed="false">
      <c r="A1444" s="0" t="n">
        <v>1443</v>
      </c>
      <c r="B1444" s="0" t="n">
        <f aca="false">POISSON('Sample size'!$C$7,A1444*'Sample size'!$C$6,TRUE())</f>
        <v>4.63076914258187E-032</v>
      </c>
    </row>
    <row r="1445" customFormat="false" ht="15" hidden="false" customHeight="false" outlineLevel="0" collapsed="false">
      <c r="A1445" s="0" t="n">
        <v>1444</v>
      </c>
      <c r="B1445" s="0" t="n">
        <f aca="false">POISSON('Sample size'!$C$7,A1445*'Sample size'!$C$6,TRUE())</f>
        <v>4.40492386649383E-032</v>
      </c>
    </row>
    <row r="1446" customFormat="false" ht="15" hidden="false" customHeight="false" outlineLevel="0" collapsed="false">
      <c r="A1446" s="0" t="n">
        <v>1445</v>
      </c>
      <c r="B1446" s="0" t="n">
        <f aca="false">POISSON('Sample size'!$C$7,A1446*'Sample size'!$C$6,TRUE())</f>
        <v>4.1900931944944E-032</v>
      </c>
    </row>
    <row r="1447" customFormat="false" ht="15" hidden="false" customHeight="false" outlineLevel="0" collapsed="false">
      <c r="A1447" s="0" t="n">
        <v>1446</v>
      </c>
      <c r="B1447" s="0" t="n">
        <f aca="false">POISSON('Sample size'!$C$7,A1447*'Sample size'!$C$6,TRUE())</f>
        <v>3.98573993800328E-032</v>
      </c>
    </row>
    <row r="1448" customFormat="false" ht="15" hidden="false" customHeight="false" outlineLevel="0" collapsed="false">
      <c r="A1448" s="0" t="n">
        <v>1447</v>
      </c>
      <c r="B1448" s="0" t="n">
        <f aca="false">POISSON('Sample size'!$C$7,A1448*'Sample size'!$C$6,TRUE())</f>
        <v>3.79135310743632E-032</v>
      </c>
    </row>
    <row r="1449" customFormat="false" ht="15" hidden="false" customHeight="false" outlineLevel="0" collapsed="false">
      <c r="A1449" s="0" t="n">
        <v>1448</v>
      </c>
      <c r="B1449" s="0" t="n">
        <f aca="false">POISSON('Sample size'!$C$7,A1449*'Sample size'!$C$6,TRUE())</f>
        <v>3.60644663446566E-032</v>
      </c>
    </row>
    <row r="1450" customFormat="false" ht="15" hidden="false" customHeight="false" outlineLevel="0" collapsed="false">
      <c r="A1450" s="0" t="n">
        <v>1449</v>
      </c>
      <c r="B1450" s="0" t="n">
        <f aca="false">POISSON('Sample size'!$C$7,A1450*'Sample size'!$C$6,TRUE())</f>
        <v>3.43055815659532E-032</v>
      </c>
    </row>
    <row r="1451" customFormat="false" ht="15" hidden="false" customHeight="false" outlineLevel="0" collapsed="false">
      <c r="A1451" s="0" t="n">
        <v>1450</v>
      </c>
      <c r="B1451" s="0" t="n">
        <f aca="false">POISSON('Sample size'!$C$7,A1451*'Sample size'!$C$6,TRUE())</f>
        <v>3.2632478610144E-032</v>
      </c>
    </row>
    <row r="1452" customFormat="false" ht="15" hidden="false" customHeight="false" outlineLevel="0" collapsed="false">
      <c r="A1452" s="0" t="n">
        <v>1451</v>
      </c>
      <c r="B1452" s="0" t="n">
        <f aca="false">POISSON('Sample size'!$C$7,A1452*'Sample size'!$C$6,TRUE())</f>
        <v>3.10409738483592E-032</v>
      </c>
    </row>
    <row r="1453" customFormat="false" ht="15" hidden="false" customHeight="false" outlineLevel="0" collapsed="false">
      <c r="A1453" s="0" t="n">
        <v>1452</v>
      </c>
      <c r="B1453" s="0" t="n">
        <f aca="false">POISSON('Sample size'!$C$7,A1453*'Sample size'!$C$6,TRUE())</f>
        <v>2.95270876897161E-032</v>
      </c>
    </row>
    <row r="1454" customFormat="false" ht="15" hidden="false" customHeight="false" outlineLevel="0" collapsed="false">
      <c r="A1454" s="0" t="n">
        <v>1453</v>
      </c>
      <c r="B1454" s="0" t="n">
        <f aca="false">POISSON('Sample size'!$C$7,A1454*'Sample size'!$C$6,TRUE())</f>
        <v>2.80870346302709E-032</v>
      </c>
    </row>
    <row r="1455" customFormat="false" ht="15" hidden="false" customHeight="false" outlineLevel="0" collapsed="false">
      <c r="A1455" s="0" t="n">
        <v>1454</v>
      </c>
      <c r="B1455" s="0" t="n">
        <f aca="false">POISSON('Sample size'!$C$7,A1455*'Sample size'!$C$6,TRUE())</f>
        <v>2.67172137872843E-032</v>
      </c>
    </row>
    <row r="1456" customFormat="false" ht="15" hidden="false" customHeight="false" outlineLevel="0" collapsed="false">
      <c r="A1456" s="0" t="n">
        <v>1455</v>
      </c>
      <c r="B1456" s="0" t="n">
        <f aca="false">POISSON('Sample size'!$C$7,A1456*'Sample size'!$C$6,TRUE())</f>
        <v>2.5414199895141E-032</v>
      </c>
    </row>
    <row r="1457" customFormat="false" ht="15" hidden="false" customHeight="false" outlineLevel="0" collapsed="false">
      <c r="A1457" s="0" t="n">
        <v>1456</v>
      </c>
      <c r="B1457" s="0" t="n">
        <f aca="false">POISSON('Sample size'!$C$7,A1457*'Sample size'!$C$6,TRUE())</f>
        <v>2.41747347404012E-032</v>
      </c>
    </row>
    <row r="1458" customFormat="false" ht="15" hidden="false" customHeight="false" outlineLevel="0" collapsed="false">
      <c r="A1458" s="0" t="n">
        <v>1457</v>
      </c>
      <c r="B1458" s="0" t="n">
        <f aca="false">POISSON('Sample size'!$C$7,A1458*'Sample size'!$C$6,TRUE())</f>
        <v>2.2995719014569E-032</v>
      </c>
    </row>
    <row r="1459" customFormat="false" ht="15" hidden="false" customHeight="false" outlineLevel="0" collapsed="false">
      <c r="A1459" s="0" t="n">
        <v>1458</v>
      </c>
      <c r="B1459" s="0" t="n">
        <f aca="false">POISSON('Sample size'!$C$7,A1459*'Sample size'!$C$6,TRUE())</f>
        <v>2.18742045642086E-032</v>
      </c>
    </row>
    <row r="1460" customFormat="false" ht="15" hidden="false" customHeight="false" outlineLevel="0" collapsed="false">
      <c r="A1460" s="0" t="n">
        <v>1459</v>
      </c>
      <c r="B1460" s="0" t="n">
        <f aca="false">POISSON('Sample size'!$C$7,A1460*'Sample size'!$C$6,TRUE())</f>
        <v>2.08073870190231E-032</v>
      </c>
    </row>
    <row r="1461" customFormat="false" ht="15" hidden="false" customHeight="false" outlineLevel="0" collapsed="false">
      <c r="A1461" s="0" t="n">
        <v>1460</v>
      </c>
      <c r="B1461" s="0" t="n">
        <f aca="false">POISSON('Sample size'!$C$7,A1461*'Sample size'!$C$6,TRUE())</f>
        <v>1.9792598779469E-032</v>
      </c>
    </row>
    <row r="1462" customFormat="false" ht="15" hidden="false" customHeight="false" outlineLevel="0" collapsed="false">
      <c r="A1462" s="0" t="n">
        <v>1461</v>
      </c>
      <c r="B1462" s="0" t="n">
        <f aca="false">POISSON('Sample size'!$C$7,A1462*'Sample size'!$C$6,TRUE())</f>
        <v>1.88273023463679E-032</v>
      </c>
    </row>
    <row r="1463" customFormat="false" ht="15" hidden="false" customHeight="false" outlineLevel="0" collapsed="false">
      <c r="A1463" s="0" t="n">
        <v>1462</v>
      </c>
      <c r="B1463" s="0" t="n">
        <f aca="false">POISSON('Sample size'!$C$7,A1463*'Sample size'!$C$6,TRUE())</f>
        <v>1.79090839758363E-032</v>
      </c>
    </row>
    <row r="1464" customFormat="false" ht="15" hidden="false" customHeight="false" outlineLevel="0" collapsed="false">
      <c r="A1464" s="0" t="n">
        <v>1463</v>
      </c>
      <c r="B1464" s="0" t="n">
        <f aca="false">POISSON('Sample size'!$C$7,A1464*'Sample size'!$C$6,TRUE())</f>
        <v>1.70356476436698E-032</v>
      </c>
    </row>
    <row r="1465" customFormat="false" ht="15" hidden="false" customHeight="false" outlineLevel="0" collapsed="false">
      <c r="A1465" s="0" t="n">
        <v>1464</v>
      </c>
      <c r="B1465" s="0" t="n">
        <f aca="false">POISSON('Sample size'!$C$7,A1465*'Sample size'!$C$6,TRUE())</f>
        <v>1.6204809304085E-032</v>
      </c>
    </row>
    <row r="1466" customFormat="false" ht="15" hidden="false" customHeight="false" outlineLevel="0" collapsed="false">
      <c r="A1466" s="0" t="n">
        <v>1465</v>
      </c>
      <c r="B1466" s="0" t="n">
        <f aca="false">POISSON('Sample size'!$C$7,A1466*'Sample size'!$C$6,TRUE())</f>
        <v>1.54144914284686E-032</v>
      </c>
    </row>
    <row r="1467" customFormat="false" ht="15" hidden="false" customHeight="false" outlineLevel="0" collapsed="false">
      <c r="A1467" s="0" t="n">
        <v>1466</v>
      </c>
      <c r="B1467" s="0" t="n">
        <f aca="false">POISSON('Sample size'!$C$7,A1467*'Sample size'!$C$6,TRUE())</f>
        <v>1.46627178104734E-032</v>
      </c>
    </row>
    <row r="1468" customFormat="false" ht="15" hidden="false" customHeight="false" outlineLevel="0" collapsed="false">
      <c r="A1468" s="0" t="n">
        <v>1467</v>
      </c>
      <c r="B1468" s="0" t="n">
        <f aca="false">POISSON('Sample size'!$C$7,A1468*'Sample size'!$C$6,TRUE())</f>
        <v>1.39476086244729E-032</v>
      </c>
    </row>
    <row r="1469" customFormat="false" ht="15" hidden="false" customHeight="false" outlineLevel="0" collapsed="false">
      <c r="A1469" s="0" t="n">
        <v>1468</v>
      </c>
      <c r="B1469" s="0" t="n">
        <f aca="false">POISSON('Sample size'!$C$7,A1469*'Sample size'!$C$6,TRUE())</f>
        <v>1.32673757250186E-032</v>
      </c>
    </row>
    <row r="1470" customFormat="false" ht="15" hidden="false" customHeight="false" outlineLevel="0" collapsed="false">
      <c r="A1470" s="0" t="n">
        <v>1469</v>
      </c>
      <c r="B1470" s="0" t="n">
        <f aca="false">POISSON('Sample size'!$C$7,A1470*'Sample size'!$C$6,TRUE())</f>
        <v>1.26203181755442E-032</v>
      </c>
    </row>
    <row r="1471" customFormat="false" ht="15" hidden="false" customHeight="false" outlineLevel="0" collapsed="false">
      <c r="A1471" s="0" t="n">
        <v>1470</v>
      </c>
      <c r="B1471" s="0" t="n">
        <f aca="false">POISSON('Sample size'!$C$7,A1471*'Sample size'!$C$6,TRUE())</f>
        <v>1.20048179951388E-032</v>
      </c>
    </row>
    <row r="1472" customFormat="false" ht="15" hidden="false" customHeight="false" outlineLevel="0" collapsed="false">
      <c r="A1472" s="0" t="n">
        <v>1471</v>
      </c>
      <c r="B1472" s="0" t="n">
        <f aca="false">POISSON('Sample size'!$C$7,A1472*'Sample size'!$C$6,TRUE())</f>
        <v>1.14193361127518E-032</v>
      </c>
    </row>
    <row r="1473" customFormat="false" ht="15" hidden="false" customHeight="false" outlineLevel="0" collapsed="false">
      <c r="A1473" s="0" t="n">
        <v>1472</v>
      </c>
      <c r="B1473" s="0" t="n">
        <f aca="false">POISSON('Sample size'!$C$7,A1473*'Sample size'!$C$6,TRUE())</f>
        <v>1.08624085187129E-032</v>
      </c>
    </row>
    <row r="1474" customFormat="false" ht="15" hidden="false" customHeight="false" outlineLevel="0" collapsed="false">
      <c r="A1474" s="0" t="n">
        <v>1473</v>
      </c>
      <c r="B1474" s="0" t="n">
        <f aca="false">POISSON('Sample size'!$C$7,A1474*'Sample size'!$C$6,TRUE())</f>
        <v>1.0332642603947E-032</v>
      </c>
    </row>
    <row r="1475" customFormat="false" ht="15" hidden="false" customHeight="false" outlineLevel="0" collapsed="false">
      <c r="A1475" s="0" t="n">
        <v>1474</v>
      </c>
      <c r="B1475" s="0" t="n">
        <f aca="false">POISSON('Sample size'!$C$7,A1475*'Sample size'!$C$6,TRUE())</f>
        <v>9.82871367772409E-033</v>
      </c>
    </row>
    <row r="1476" customFormat="false" ht="15" hidden="false" customHeight="false" outlineLevel="0" collapsed="false">
      <c r="A1476" s="0" t="n">
        <v>1475</v>
      </c>
      <c r="B1476" s="0" t="n">
        <f aca="false">POISSON('Sample size'!$C$7,A1476*'Sample size'!$C$6,TRUE())</f>
        <v>9.34936165524381E-033</v>
      </c>
    </row>
    <row r="1477" customFormat="false" ht="15" hidden="false" customHeight="false" outlineLevel="0" collapsed="false">
      <c r="A1477" s="0" t="n">
        <v>1476</v>
      </c>
      <c r="B1477" s="0" t="n">
        <f aca="false">POISSON('Sample size'!$C$7,A1477*'Sample size'!$C$6,TRUE())</f>
        <v>8.89338790676664E-033</v>
      </c>
    </row>
    <row r="1478" customFormat="false" ht="15" hidden="false" customHeight="false" outlineLevel="0" collapsed="false">
      <c r="A1478" s="0" t="n">
        <v>1477</v>
      </c>
      <c r="B1478" s="0" t="n">
        <f aca="false">POISSON('Sample size'!$C$7,A1478*'Sample size'!$C$6,TRUE())</f>
        <v>8.45965226041514E-033</v>
      </c>
    </row>
    <row r="1479" customFormat="false" ht="15" hidden="false" customHeight="false" outlineLevel="0" collapsed="false">
      <c r="A1479" s="0" t="n">
        <v>1478</v>
      </c>
      <c r="B1479" s="0" t="n">
        <f aca="false">POISSON('Sample size'!$C$7,A1479*'Sample size'!$C$6,TRUE())</f>
        <v>8.04707015115088E-033</v>
      </c>
    </row>
    <row r="1480" customFormat="false" ht="15" hidden="false" customHeight="false" outlineLevel="0" collapsed="false">
      <c r="A1480" s="0" t="n">
        <v>1479</v>
      </c>
      <c r="B1480" s="0" t="n">
        <f aca="false">POISSON('Sample size'!$C$7,A1480*'Sample size'!$C$6,TRUE())</f>
        <v>7.65460990879615E-033</v>
      </c>
    </row>
    <row r="1481" customFormat="false" ht="15" hidden="false" customHeight="false" outlineLevel="0" collapsed="false">
      <c r="A1481" s="0" t="n">
        <v>1480</v>
      </c>
      <c r="B1481" s="0" t="n">
        <f aca="false">POISSON('Sample size'!$C$7,A1481*'Sample size'!$C$6,TRUE())</f>
        <v>7.28129017832164E-033</v>
      </c>
    </row>
    <row r="1482" customFormat="false" ht="15" hidden="false" customHeight="false" outlineLevel="0" collapsed="false">
      <c r="A1482" s="0" t="n">
        <v>1481</v>
      </c>
      <c r="B1482" s="0" t="n">
        <f aca="false">POISSON('Sample size'!$C$7,A1482*'Sample size'!$C$6,TRUE())</f>
        <v>6.92617746594762E-033</v>
      </c>
    </row>
    <row r="1483" customFormat="false" ht="15" hidden="false" customHeight="false" outlineLevel="0" collapsed="false">
      <c r="A1483" s="0" t="n">
        <v>1482</v>
      </c>
      <c r="B1483" s="0" t="n">
        <f aca="false">POISSON('Sample size'!$C$7,A1483*'Sample size'!$C$6,TRUE())</f>
        <v>6.58838380492309E-033</v>
      </c>
    </row>
    <row r="1484" customFormat="false" ht="15" hidden="false" customHeight="false" outlineLevel="0" collapsed="false">
      <c r="A1484" s="0" t="n">
        <v>1483</v>
      </c>
      <c r="B1484" s="0" t="n">
        <f aca="false">POISSON('Sample size'!$C$7,A1484*'Sample size'!$C$6,TRUE())</f>
        <v>6.26706453514683E-033</v>
      </c>
    </row>
    <row r="1485" customFormat="false" ht="15" hidden="false" customHeight="false" outlineLevel="0" collapsed="false">
      <c r="A1485" s="0" t="n">
        <v>1484</v>
      </c>
      <c r="B1485" s="0" t="n">
        <f aca="false">POISSON('Sample size'!$C$7,A1485*'Sample size'!$C$6,TRUE())</f>
        <v>5.96141619107658E-033</v>
      </c>
    </row>
    <row r="1486" customFormat="false" ht="15" hidden="false" customHeight="false" outlineLevel="0" collapsed="false">
      <c r="A1486" s="0" t="n">
        <v>1485</v>
      </c>
      <c r="B1486" s="0" t="n">
        <f aca="false">POISSON('Sample size'!$C$7,A1486*'Sample size'!$C$6,TRUE())</f>
        <v>5.67067449264703E-033</v>
      </c>
    </row>
    <row r="1487" customFormat="false" ht="15" hidden="false" customHeight="false" outlineLevel="0" collapsed="false">
      <c r="A1487" s="0" t="n">
        <v>1486</v>
      </c>
      <c r="B1487" s="0" t="n">
        <f aca="false">POISSON('Sample size'!$C$7,A1487*'Sample size'!$C$6,TRUE())</f>
        <v>5.39411243417152E-033</v>
      </c>
    </row>
    <row r="1488" customFormat="false" ht="15" hidden="false" customHeight="false" outlineLevel="0" collapsed="false">
      <c r="A1488" s="0" t="n">
        <v>1487</v>
      </c>
      <c r="B1488" s="0" t="n">
        <f aca="false">POISSON('Sample size'!$C$7,A1488*'Sample size'!$C$6,TRUE())</f>
        <v>5.13103846644907E-033</v>
      </c>
    </row>
    <row r="1489" customFormat="false" ht="15" hidden="false" customHeight="false" outlineLevel="0" collapsed="false">
      <c r="A1489" s="0" t="n">
        <v>1488</v>
      </c>
      <c r="B1489" s="0" t="n">
        <f aca="false">POISSON('Sample size'!$C$7,A1489*'Sample size'!$C$6,TRUE())</f>
        <v>4.88079476753139E-033</v>
      </c>
    </row>
    <row r="1490" customFormat="false" ht="15" hidden="false" customHeight="false" outlineLevel="0" collapsed="false">
      <c r="A1490" s="0" t="n">
        <v>1489</v>
      </c>
      <c r="B1490" s="0" t="n">
        <f aca="false">POISSON('Sample size'!$C$7,A1490*'Sample size'!$C$6,TRUE())</f>
        <v>4.64275559782499E-033</v>
      </c>
    </row>
    <row r="1491" customFormat="false" ht="15" hidden="false" customHeight="false" outlineLevel="0" collapsed="false">
      <c r="A1491" s="0" t="n">
        <v>1490</v>
      </c>
      <c r="B1491" s="0" t="n">
        <f aca="false">POISSON('Sample size'!$C$7,A1491*'Sample size'!$C$6,TRUE())</f>
        <v>4.41632573541655E-033</v>
      </c>
    </row>
    <row r="1492" customFormat="false" ht="15" hidden="false" customHeight="false" outlineLevel="0" collapsed="false">
      <c r="A1492" s="0" t="n">
        <v>1491</v>
      </c>
      <c r="B1492" s="0" t="n">
        <f aca="false">POISSON('Sample size'!$C$7,A1492*'Sample size'!$C$6,TRUE())</f>
        <v>4.20093898770798E-033</v>
      </c>
    </row>
    <row r="1493" customFormat="false" ht="15" hidden="false" customHeight="false" outlineLevel="0" collapsed="false">
      <c r="A1493" s="0" t="n">
        <v>1492</v>
      </c>
      <c r="B1493" s="0" t="n">
        <f aca="false">POISSON('Sample size'!$C$7,A1493*'Sample size'!$C$6,TRUE())</f>
        <v>3.99605677564003E-033</v>
      </c>
    </row>
    <row r="1494" customFormat="false" ht="15" hidden="false" customHeight="false" outlineLevel="0" collapsed="false">
      <c r="A1494" s="0" t="n">
        <v>1493</v>
      </c>
      <c r="B1494" s="0" t="n">
        <f aca="false">POISSON('Sample size'!$C$7,A1494*'Sample size'!$C$6,TRUE())</f>
        <v>3.80116678696426E-033</v>
      </c>
    </row>
    <row r="1495" customFormat="false" ht="15" hidden="false" customHeight="false" outlineLevel="0" collapsed="false">
      <c r="A1495" s="0" t="n">
        <v>1494</v>
      </c>
      <c r="B1495" s="0" t="n">
        <f aca="false">POISSON('Sample size'!$C$7,A1495*'Sample size'!$C$6,TRUE())</f>
        <v>3.61578169519525E-033</v>
      </c>
    </row>
    <row r="1496" customFormat="false" ht="15" hidden="false" customHeight="false" outlineLevel="0" collapsed="false">
      <c r="A1496" s="0" t="n">
        <v>1495</v>
      </c>
      <c r="B1496" s="0" t="n">
        <f aca="false">POISSON('Sample size'!$C$7,A1496*'Sample size'!$C$6,TRUE())</f>
        <v>3.4394379410408E-033</v>
      </c>
    </row>
    <row r="1497" customFormat="false" ht="15" hidden="false" customHeight="false" outlineLevel="0" collapsed="false">
      <c r="A1497" s="0" t="n">
        <v>1496</v>
      </c>
      <c r="B1497" s="0" t="n">
        <f aca="false">POISSON('Sample size'!$C$7,A1497*'Sample size'!$C$6,TRUE())</f>
        <v>3.27169457326217E-033</v>
      </c>
    </row>
    <row r="1498" customFormat="false" ht="15" hidden="false" customHeight="false" outlineLevel="0" collapsed="false">
      <c r="A1498" s="0" t="n">
        <v>1497</v>
      </c>
      <c r="B1498" s="0" t="n">
        <f aca="false">POISSON('Sample size'!$C$7,A1498*'Sample size'!$C$6,TRUE())</f>
        <v>3.11213214606625E-033</v>
      </c>
    </row>
    <row r="1499" customFormat="false" ht="15" hidden="false" customHeight="false" outlineLevel="0" collapsed="false">
      <c r="A1499" s="0" t="n">
        <v>1498</v>
      </c>
      <c r="B1499" s="0" t="n">
        <f aca="false">POISSON('Sample size'!$C$7,A1499*'Sample size'!$C$6,TRUE())</f>
        <v>2.96035167027278E-033</v>
      </c>
    </row>
    <row r="1500" customFormat="false" ht="15" hidden="false" customHeight="false" outlineLevel="0" collapsed="false">
      <c r="A1500" s="0" t="n">
        <v>1499</v>
      </c>
      <c r="B1500" s="0" t="n">
        <f aca="false">POISSON('Sample size'!$C$7,A1500*'Sample size'!$C$6,TRUE())</f>
        <v>2.81597361563331E-033</v>
      </c>
    </row>
    <row r="1501" customFormat="false" ht="15" hidden="false" customHeight="false" outlineLevel="0" collapsed="false">
      <c r="A1501" s="0" t="n">
        <v>1500</v>
      </c>
      <c r="B1501" s="0" t="n">
        <f aca="false">POISSON('Sample size'!$C$7,A1501*'Sample size'!$C$6,TRUE())</f>
        <v>2.67863696180808E-033</v>
      </c>
    </row>
    <row r="1502" customFormat="false" ht="15" hidden="false" customHeight="false" outlineLevel="0" collapsed="false">
      <c r="A1502" s="0" t="n">
        <v>1501</v>
      </c>
      <c r="B1502" s="0" t="n">
        <f aca="false">POISSON('Sample size'!$C$7,A1502*'Sample size'!$C$6,TRUE())</f>
        <v>2.54799829562705E-033</v>
      </c>
    </row>
    <row r="1503" customFormat="false" ht="15" hidden="false" customHeight="false" outlineLevel="0" collapsed="false">
      <c r="A1503" s="0" t="n">
        <v>1502</v>
      </c>
      <c r="B1503" s="0" t="n">
        <f aca="false">POISSON('Sample size'!$C$7,A1503*'Sample size'!$C$6,TRUE())</f>
        <v>2.42373095237809E-033</v>
      </c>
    </row>
    <row r="1504" customFormat="false" ht="15" hidden="false" customHeight="false" outlineLevel="0" collapsed="false">
      <c r="A1504" s="0" t="n">
        <v>1503</v>
      </c>
      <c r="B1504" s="0" t="n">
        <f aca="false">POISSON('Sample size'!$C$7,A1504*'Sample size'!$C$6,TRUE())</f>
        <v>2.30552419897518E-033</v>
      </c>
    </row>
    <row r="1505" customFormat="false" ht="15" hidden="false" customHeight="false" outlineLevel="0" collapsed="false">
      <c r="A1505" s="0" t="n">
        <v>1504</v>
      </c>
      <c r="B1505" s="0" t="n">
        <f aca="false">POISSON('Sample size'!$C$7,A1505*'Sample size'!$C$6,TRUE())</f>
        <v>2.19308245696364E-033</v>
      </c>
    </row>
    <row r="1506" customFormat="false" ht="15" hidden="false" customHeight="false" outlineLevel="0" collapsed="false">
      <c r="A1506" s="0" t="n">
        <v>1505</v>
      </c>
      <c r="B1506" s="0" t="n">
        <f aca="false">POISSON('Sample size'!$C$7,A1506*'Sample size'!$C$6,TRUE())</f>
        <v>2.08612456342014E-033</v>
      </c>
    </row>
    <row r="1507" customFormat="false" ht="15" hidden="false" customHeight="false" outlineLevel="0" collapsed="false">
      <c r="A1507" s="0" t="n">
        <v>1506</v>
      </c>
      <c r="B1507" s="0" t="n">
        <f aca="false">POISSON('Sample size'!$C$7,A1507*'Sample size'!$C$6,TRUE())</f>
        <v>1.98438306789895E-033</v>
      </c>
    </row>
    <row r="1508" customFormat="false" ht="15" hidden="false" customHeight="false" outlineLevel="0" collapsed="false">
      <c r="A1508" s="0" t="n">
        <v>1507</v>
      </c>
      <c r="B1508" s="0" t="n">
        <f aca="false">POISSON('Sample size'!$C$7,A1508*'Sample size'!$C$6,TRUE())</f>
        <v>1.88760356366646E-033</v>
      </c>
    </row>
    <row r="1509" customFormat="false" ht="15" hidden="false" customHeight="false" outlineLevel="0" collapsed="false">
      <c r="A1509" s="0" t="n">
        <v>1508</v>
      </c>
      <c r="B1509" s="0" t="n">
        <f aca="false">POISSON('Sample size'!$C$7,A1509*'Sample size'!$C$6,TRUE())</f>
        <v>1.79554405155195E-033</v>
      </c>
    </row>
    <row r="1510" customFormat="false" ht="15" hidden="false" customHeight="false" outlineLevel="0" collapsed="false">
      <c r="A1510" s="0" t="n">
        <v>1509</v>
      </c>
      <c r="B1510" s="0" t="n">
        <f aca="false">POISSON('Sample size'!$C$7,A1510*'Sample size'!$C$6,TRUE())</f>
        <v>1.70797433482344E-033</v>
      </c>
    </row>
    <row r="1511" customFormat="false" ht="15" hidden="false" customHeight="false" outlineLevel="0" collapsed="false">
      <c r="A1511" s="0" t="n">
        <v>1510</v>
      </c>
      <c r="B1511" s="0" t="n">
        <f aca="false">POISSON('Sample size'!$C$7,A1511*'Sample size'!$C$6,TRUE())</f>
        <v>1.6246754435761E-033</v>
      </c>
    </row>
    <row r="1512" customFormat="false" ht="15" hidden="false" customHeight="false" outlineLevel="0" collapsed="false">
      <c r="A1512" s="0" t="n">
        <v>1511</v>
      </c>
      <c r="B1512" s="0" t="n">
        <f aca="false">POISSON('Sample size'!$C$7,A1512*'Sample size'!$C$6,TRUE())</f>
        <v>1.54543908719334E-033</v>
      </c>
    </row>
    <row r="1513" customFormat="false" ht="15" hidden="false" customHeight="false" outlineLevel="0" collapsed="false">
      <c r="A1513" s="0" t="n">
        <v>1512</v>
      </c>
      <c r="B1513" s="0" t="n">
        <f aca="false">POISSON('Sample size'!$C$7,A1513*'Sample size'!$C$6,TRUE())</f>
        <v>1.47006713351181E-033</v>
      </c>
    </row>
    <row r="1514" customFormat="false" ht="15" hidden="false" customHeight="false" outlineLevel="0" collapsed="false">
      <c r="A1514" s="0" t="n">
        <v>1513</v>
      </c>
      <c r="B1514" s="0" t="n">
        <f aca="false">POISSON('Sample size'!$C$7,A1514*'Sample size'!$C$6,TRUE())</f>
        <v>1.39837111338786E-033</v>
      </c>
    </row>
    <row r="1515" customFormat="false" ht="15" hidden="false" customHeight="false" outlineLevel="0" collapsed="false">
      <c r="A1515" s="0" t="n">
        <v>1514</v>
      </c>
      <c r="B1515" s="0" t="n">
        <f aca="false">POISSON('Sample size'!$C$7,A1515*'Sample size'!$C$6,TRUE())</f>
        <v>1.33017174942636E-033</v>
      </c>
    </row>
    <row r="1516" customFormat="false" ht="15" hidden="false" customHeight="false" outlineLevel="0" collapsed="false">
      <c r="A1516" s="0" t="n">
        <v>1515</v>
      </c>
      <c r="B1516" s="0" t="n">
        <f aca="false">POISSON('Sample size'!$C$7,A1516*'Sample size'!$C$6,TRUE())</f>
        <v>1.26529850769395E-033</v>
      </c>
    </row>
    <row r="1517" customFormat="false" ht="15" hidden="false" customHeight="false" outlineLevel="0" collapsed="false">
      <c r="A1517" s="0" t="n">
        <v>1516</v>
      </c>
      <c r="B1517" s="0" t="n">
        <f aca="false">POISSON('Sample size'!$C$7,A1517*'Sample size'!$C$6,TRUE())</f>
        <v>1.20358917129533E-033</v>
      </c>
    </row>
    <row r="1518" customFormat="false" ht="15" hidden="false" customHeight="false" outlineLevel="0" collapsed="false">
      <c r="A1518" s="0" t="n">
        <v>1517</v>
      </c>
      <c r="B1518" s="0" t="n">
        <f aca="false">POISSON('Sample size'!$C$7,A1518*'Sample size'!$C$6,TRUE())</f>
        <v>1.14488943474653E-033</v>
      </c>
    </row>
    <row r="1519" customFormat="false" ht="15" hidden="false" customHeight="false" outlineLevel="0" collapsed="false">
      <c r="A1519" s="0" t="n">
        <v>1518</v>
      </c>
      <c r="B1519" s="0" t="n">
        <f aca="false">POISSON('Sample size'!$C$7,A1519*'Sample size'!$C$6,TRUE())</f>
        <v>1.0890525181309E-033</v>
      </c>
    </row>
    <row r="1520" customFormat="false" ht="15" hidden="false" customHeight="false" outlineLevel="0" collapsed="false">
      <c r="A1520" s="0" t="n">
        <v>1519</v>
      </c>
      <c r="B1520" s="0" t="n">
        <f aca="false">POISSON('Sample size'!$C$7,A1520*'Sample size'!$C$6,TRUE())</f>
        <v>1.03593880007271E-033</v>
      </c>
    </row>
    <row r="1521" customFormat="false" ht="15" hidden="false" customHeight="false" outlineLevel="0" collapsed="false">
      <c r="A1521" s="0" t="n">
        <v>1520</v>
      </c>
      <c r="B1521" s="0" t="n">
        <f aca="false">POISSON('Sample size'!$C$7,A1521*'Sample size'!$C$6,TRUE())</f>
        <v>9.85415468611126E-034</v>
      </c>
    </row>
    <row r="1522" customFormat="false" ht="15" hidden="false" customHeight="false" outlineLevel="0" collapsed="false">
      <c r="A1522" s="0" t="n">
        <v>1521</v>
      </c>
      <c r="B1522" s="0" t="n">
        <f aca="false">POISSON('Sample size'!$C$7,A1522*'Sample size'!$C$6,TRUE())</f>
        <v>9.37356189101065E-034</v>
      </c>
    </row>
    <row r="1523" customFormat="false" ht="15" hidden="false" customHeight="false" outlineLevel="0" collapsed="false">
      <c r="A1523" s="0" t="n">
        <v>1522</v>
      </c>
      <c r="B1523" s="0" t="n">
        <f aca="false">POISSON('Sample size'!$C$7,A1523*'Sample size'!$C$6,TRUE())</f>
        <v>8.91640788310779E-034</v>
      </c>
    </row>
    <row r="1524" customFormat="false" ht="15" hidden="false" customHeight="false" outlineLevel="0" collapsed="false">
      <c r="A1524" s="0" t="n">
        <v>1523</v>
      </c>
      <c r="B1524" s="0" t="n">
        <f aca="false">POISSON('Sample size'!$C$7,A1524*'Sample size'!$C$6,TRUE())</f>
        <v>8.48154953926227E-034</v>
      </c>
    </row>
    <row r="1525" customFormat="false" ht="15" hidden="false" customHeight="false" outlineLevel="0" collapsed="false">
      <c r="A1525" s="0" t="n">
        <v>1524</v>
      </c>
      <c r="B1525" s="0" t="n">
        <f aca="false">POISSON('Sample size'!$C$7,A1525*'Sample size'!$C$6,TRUE())</f>
        <v>8.06789948710677E-034</v>
      </c>
    </row>
    <row r="1526" customFormat="false" ht="15" hidden="false" customHeight="false" outlineLevel="0" collapsed="false">
      <c r="A1526" s="0" t="n">
        <v>1525</v>
      </c>
      <c r="B1526" s="0" t="n">
        <f aca="false">POISSON('Sample size'!$C$7,A1526*'Sample size'!$C$6,TRUE())</f>
        <v>7.6744233860502E-034</v>
      </c>
    </row>
    <row r="1527" customFormat="false" ht="15" hidden="false" customHeight="false" outlineLevel="0" collapsed="false">
      <c r="A1527" s="0" t="n">
        <v>1526</v>
      </c>
      <c r="B1527" s="0" t="n">
        <f aca="false">POISSON('Sample size'!$C$7,A1527*'Sample size'!$C$6,TRUE())</f>
        <v>7.30013734088738E-034</v>
      </c>
    </row>
    <row r="1528" customFormat="false" ht="15" hidden="false" customHeight="false" outlineLevel="0" collapsed="false">
      <c r="A1528" s="0" t="n">
        <v>1527</v>
      </c>
      <c r="B1528" s="0" t="n">
        <f aca="false">POISSON('Sample size'!$C$7,A1528*'Sample size'!$C$6,TRUE())</f>
        <v>6.94410544154839E-034</v>
      </c>
    </row>
    <row r="1529" customFormat="false" ht="15" hidden="false" customHeight="false" outlineLevel="0" collapsed="false">
      <c r="A1529" s="0" t="n">
        <v>1528</v>
      </c>
      <c r="B1529" s="0" t="n">
        <f aca="false">POISSON('Sample size'!$C$7,A1529*'Sample size'!$C$6,TRUE())</f>
        <v>6.60543742283637E-034</v>
      </c>
    </row>
    <row r="1530" customFormat="false" ht="15" hidden="false" customHeight="false" outlineLevel="0" collapsed="false">
      <c r="A1530" s="0" t="n">
        <v>1529</v>
      </c>
      <c r="B1530" s="0" t="n">
        <f aca="false">POISSON('Sample size'!$C$7,A1530*'Sample size'!$C$6,TRUE())</f>
        <v>6.28328643830014E-034</v>
      </c>
    </row>
    <row r="1531" customFormat="false" ht="15" hidden="false" customHeight="false" outlineLevel="0" collapsed="false">
      <c r="A1531" s="0" t="n">
        <v>1530</v>
      </c>
      <c r="B1531" s="0" t="n">
        <f aca="false">POISSON('Sample size'!$C$7,A1531*'Sample size'!$C$6,TRUE())</f>
        <v>5.9768469426774E-034</v>
      </c>
    </row>
    <row r="1532" customFormat="false" ht="15" hidden="false" customHeight="false" outlineLevel="0" collapsed="false">
      <c r="A1532" s="0" t="n">
        <v>1531</v>
      </c>
      <c r="B1532" s="0" t="n">
        <f aca="false">POISSON('Sample size'!$C$7,A1532*'Sample size'!$C$6,TRUE())</f>
        <v>5.68535267761189E-034</v>
      </c>
    </row>
    <row r="1533" customFormat="false" ht="15" hidden="false" customHeight="false" outlineLevel="0" collapsed="false">
      <c r="A1533" s="0" t="n">
        <v>1532</v>
      </c>
      <c r="B1533" s="0" t="n">
        <f aca="false">POISSON('Sample size'!$C$7,A1533*'Sample size'!$C$6,TRUE())</f>
        <v>5.40807475560829E-034</v>
      </c>
    </row>
    <row r="1534" customFormat="false" ht="15" hidden="false" customHeight="false" outlineLevel="0" collapsed="false">
      <c r="A1534" s="0" t="n">
        <v>1533</v>
      </c>
      <c r="B1534" s="0" t="n">
        <f aca="false">POISSON('Sample size'!$C$7,A1534*'Sample size'!$C$6,TRUE())</f>
        <v>5.14431983743413E-034</v>
      </c>
    </row>
    <row r="1535" customFormat="false" ht="15" hidden="false" customHeight="false" outlineLevel="0" collapsed="false">
      <c r="A1535" s="0" t="n">
        <v>1534</v>
      </c>
      <c r="B1535" s="0" t="n">
        <f aca="false">POISSON('Sample size'!$C$7,A1535*'Sample size'!$C$6,TRUE())</f>
        <v>4.89342839841009E-034</v>
      </c>
    </row>
    <row r="1536" customFormat="false" ht="15" hidden="false" customHeight="false" outlineLevel="0" collapsed="false">
      <c r="A1536" s="0" t="n">
        <v>1535</v>
      </c>
      <c r="B1536" s="0" t="n">
        <f aca="false">POISSON('Sample size'!$C$7,A1536*'Sample size'!$C$6,TRUE())</f>
        <v>4.65477307925509E-034</v>
      </c>
    </row>
    <row r="1537" customFormat="false" ht="15" hidden="false" customHeight="false" outlineLevel="0" collapsed="false">
      <c r="A1537" s="0" t="n">
        <v>1536</v>
      </c>
      <c r="B1537" s="0" t="n">
        <f aca="false">POISSON('Sample size'!$C$7,A1537*'Sample size'!$C$6,TRUE())</f>
        <v>4.42775711736119E-034</v>
      </c>
    </row>
    <row r="1538" customFormat="false" ht="15" hidden="false" customHeight="false" outlineLevel="0" collapsed="false">
      <c r="A1538" s="0" t="n">
        <v>1537</v>
      </c>
      <c r="B1538" s="0" t="n">
        <f aca="false">POISSON('Sample size'!$C$7,A1538*'Sample size'!$C$6,TRUE())</f>
        <v>4.21181285457643E-034</v>
      </c>
    </row>
    <row r="1539" customFormat="false" ht="15" hidden="false" customHeight="false" outlineLevel="0" collapsed="false">
      <c r="A1539" s="0" t="n">
        <v>1538</v>
      </c>
      <c r="B1539" s="0" t="n">
        <f aca="false">POISSON('Sample size'!$C$7,A1539*'Sample size'!$C$6,TRUE())</f>
        <v>4.00640031776346E-034</v>
      </c>
    </row>
    <row r="1540" customFormat="false" ht="15" hidden="false" customHeight="false" outlineLevel="0" collapsed="false">
      <c r="A1540" s="0" t="n">
        <v>1539</v>
      </c>
      <c r="B1540" s="0" t="n">
        <f aca="false">POISSON('Sample size'!$C$7,A1540*'Sample size'!$C$6,TRUE())</f>
        <v>3.81100586858563E-034</v>
      </c>
    </row>
    <row r="1541" customFormat="false" ht="15" hidden="false" customHeight="false" outlineLevel="0" collapsed="false">
      <c r="A1541" s="0" t="n">
        <v>1540</v>
      </c>
      <c r="B1541" s="0" t="n">
        <f aca="false">POISSON('Sample size'!$C$7,A1541*'Sample size'!$C$6,TRUE())</f>
        <v>3.62514091914356E-034</v>
      </c>
    </row>
    <row r="1542" customFormat="false" ht="15" hidden="false" customHeight="false" outlineLevel="0" collapsed="false">
      <c r="A1542" s="0" t="n">
        <v>1541</v>
      </c>
      <c r="B1542" s="0" t="n">
        <f aca="false">POISSON('Sample size'!$C$7,A1542*'Sample size'!$C$6,TRUE())</f>
        <v>3.44834071025088E-034</v>
      </c>
    </row>
    <row r="1543" customFormat="false" ht="15" hidden="false" customHeight="false" outlineLevel="0" collapsed="false">
      <c r="A1543" s="0" t="n">
        <v>1542</v>
      </c>
      <c r="B1543" s="0" t="n">
        <f aca="false">POISSON('Sample size'!$C$7,A1543*'Sample size'!$C$6,TRUE())</f>
        <v>3.28016314929434E-034</v>
      </c>
    </row>
    <row r="1544" customFormat="false" ht="15" hidden="false" customHeight="false" outlineLevel="0" collapsed="false">
      <c r="A1544" s="0" t="n">
        <v>1543</v>
      </c>
      <c r="B1544" s="0" t="n">
        <f aca="false">POISSON('Sample size'!$C$7,A1544*'Sample size'!$C$6,TRUE())</f>
        <v>3.12018770477171E-034</v>
      </c>
    </row>
    <row r="1545" customFormat="false" ht="15" hidden="false" customHeight="false" outlineLevel="0" collapsed="false">
      <c r="A1545" s="0" t="n">
        <v>1544</v>
      </c>
      <c r="B1545" s="0" t="n">
        <f aca="false">POISSON('Sample size'!$C$7,A1545*'Sample size'!$C$6,TRUE())</f>
        <v>2.96801435474421E-034</v>
      </c>
    </row>
    <row r="1546" customFormat="false" ht="15" hidden="false" customHeight="false" outlineLevel="0" collapsed="false">
      <c r="A1546" s="0" t="n">
        <v>1545</v>
      </c>
      <c r="B1546" s="0" t="n">
        <f aca="false">POISSON('Sample size'!$C$7,A1546*'Sample size'!$C$6,TRUE())</f>
        <v>2.8232625865732E-034</v>
      </c>
    </row>
    <row r="1547" customFormat="false" ht="15" hidden="false" customHeight="false" outlineLevel="0" collapsed="false">
      <c r="A1547" s="0" t="n">
        <v>1546</v>
      </c>
      <c r="B1547" s="0" t="n">
        <f aca="false">POISSON('Sample size'!$C$7,A1547*'Sample size'!$C$6,TRUE())</f>
        <v>2.68557044544039E-034</v>
      </c>
    </row>
    <row r="1548" customFormat="false" ht="15" hidden="false" customHeight="false" outlineLevel="0" collapsed="false">
      <c r="A1548" s="0" t="n">
        <v>1547</v>
      </c>
      <c r="B1548" s="0" t="n">
        <f aca="false">POISSON('Sample size'!$C$7,A1548*'Sample size'!$C$6,TRUE())</f>
        <v>2.55459362927239E-034</v>
      </c>
    </row>
    <row r="1549" customFormat="false" ht="15" hidden="false" customHeight="false" outlineLevel="0" collapsed="false">
      <c r="A1549" s="0" t="n">
        <v>1548</v>
      </c>
      <c r="B1549" s="0" t="n">
        <f aca="false">POISSON('Sample size'!$C$7,A1549*'Sample size'!$C$6,TRUE())</f>
        <v>2.43000462780598E-034</v>
      </c>
    </row>
    <row r="1550" customFormat="false" ht="15" hidden="false" customHeight="false" outlineLevel="0" collapsed="false">
      <c r="A1550" s="0" t="n">
        <v>1549</v>
      </c>
      <c r="B1550" s="0" t="n">
        <f aca="false">POISSON('Sample size'!$C$7,A1550*'Sample size'!$C$6,TRUE())</f>
        <v>2.31149190364196E-034</v>
      </c>
    </row>
    <row r="1551" customFormat="false" ht="15" hidden="false" customHeight="false" outlineLevel="0" collapsed="false">
      <c r="A1551" s="0" t="n">
        <v>1550</v>
      </c>
      <c r="B1551" s="0" t="n">
        <f aca="false">POISSON('Sample size'!$C$7,A1551*'Sample size'!$C$6,TRUE())</f>
        <v>2.19875911323941E-034</v>
      </c>
    </row>
    <row r="1552" customFormat="false" ht="15" hidden="false" customHeight="false" outlineLevel="0" collapsed="false">
      <c r="A1552" s="0" t="n">
        <v>1551</v>
      </c>
      <c r="B1552" s="0" t="n">
        <f aca="false">POISSON('Sample size'!$C$7,A1552*'Sample size'!$C$6,TRUE())</f>
        <v>2.0915243659024E-034</v>
      </c>
    </row>
    <row r="1553" customFormat="false" ht="15" hidden="false" customHeight="false" outlineLevel="0" collapsed="false">
      <c r="A1553" s="0" t="n">
        <v>1552</v>
      </c>
      <c r="B1553" s="0" t="n">
        <f aca="false">POISSON('Sample size'!$C$7,A1553*'Sample size'!$C$6,TRUE())</f>
        <v>1.98951951890656E-034</v>
      </c>
    </row>
    <row r="1554" customFormat="false" ht="15" hidden="false" customHeight="false" outlineLevel="0" collapsed="false">
      <c r="A1554" s="0" t="n">
        <v>1553</v>
      </c>
      <c r="B1554" s="0" t="n">
        <f aca="false">POISSON('Sample size'!$C$7,A1554*'Sample size'!$C$6,TRUE())</f>
        <v>1.89248950700243E-034</v>
      </c>
    </row>
    <row r="1555" customFormat="false" ht="15" hidden="false" customHeight="false" outlineLevel="0" collapsed="false">
      <c r="A1555" s="0" t="n">
        <v>1554</v>
      </c>
      <c r="B1555" s="0" t="n">
        <f aca="false">POISSON('Sample size'!$C$7,A1555*'Sample size'!$C$6,TRUE())</f>
        <v>1.80019170461957E-034</v>
      </c>
    </row>
    <row r="1556" customFormat="false" ht="15" hidden="false" customHeight="false" outlineLevel="0" collapsed="false">
      <c r="A1556" s="0" t="n">
        <v>1555</v>
      </c>
      <c r="B1556" s="0" t="n">
        <f aca="false">POISSON('Sample size'!$C$7,A1556*'Sample size'!$C$6,TRUE())</f>
        <v>1.71239531917624E-034</v>
      </c>
    </row>
    <row r="1557" customFormat="false" ht="15" hidden="false" customHeight="false" outlineLevel="0" collapsed="false">
      <c r="A1557" s="0" t="n">
        <v>1556</v>
      </c>
      <c r="B1557" s="0" t="n">
        <f aca="false">POISSON('Sample size'!$C$7,A1557*'Sample size'!$C$6,TRUE())</f>
        <v>1.62888081397771E-034</v>
      </c>
    </row>
    <row r="1558" customFormat="false" ht="15" hidden="false" customHeight="false" outlineLevel="0" collapsed="false">
      <c r="A1558" s="0" t="n">
        <v>1557</v>
      </c>
      <c r="B1558" s="0" t="n">
        <f aca="false">POISSON('Sample size'!$C$7,A1558*'Sample size'!$C$6,TRUE())</f>
        <v>1.54943935926028E-034</v>
      </c>
    </row>
    <row r="1559" customFormat="false" ht="15" hidden="false" customHeight="false" outlineLevel="0" collapsed="false">
      <c r="A1559" s="0" t="n">
        <v>1558</v>
      </c>
      <c r="B1559" s="0" t="n">
        <f aca="false">POISSON('Sample size'!$C$7,A1559*'Sample size'!$C$6,TRUE())</f>
        <v>1.47387231000791E-034</v>
      </c>
    </row>
    <row r="1560" customFormat="false" ht="15" hidden="false" customHeight="false" outlineLevel="0" collapsed="false">
      <c r="A1560" s="0" t="n">
        <v>1559</v>
      </c>
      <c r="B1560" s="0" t="n">
        <f aca="false">POISSON('Sample size'!$C$7,A1560*'Sample size'!$C$6,TRUE())</f>
        <v>1.40199070923637E-034</v>
      </c>
    </row>
    <row r="1561" customFormat="false" ht="15" hidden="false" customHeight="false" outlineLevel="0" collapsed="false">
      <c r="A1561" s="0" t="n">
        <v>1560</v>
      </c>
      <c r="B1561" s="0" t="n">
        <f aca="false">POISSON('Sample size'!$C$7,A1561*'Sample size'!$C$6,TRUE())</f>
        <v>1.33361481550226E-034</v>
      </c>
    </row>
    <row r="1562" customFormat="false" ht="15" hidden="false" customHeight="false" outlineLevel="0" collapsed="false">
      <c r="A1562" s="0" t="n">
        <v>1561</v>
      </c>
      <c r="B1562" s="0" t="n">
        <f aca="false">POISSON('Sample size'!$C$7,A1562*'Sample size'!$C$6,TRUE())</f>
        <v>1.26857365345583E-034</v>
      </c>
    </row>
    <row r="1563" customFormat="false" ht="15" hidden="false" customHeight="false" outlineLevel="0" collapsed="false">
      <c r="A1563" s="0" t="n">
        <v>1562</v>
      </c>
      <c r="B1563" s="0" t="n">
        <f aca="false">POISSON('Sample size'!$C$7,A1563*'Sample size'!$C$6,TRUE())</f>
        <v>1.20670458631356E-034</v>
      </c>
    </row>
    <row r="1564" customFormat="false" ht="15" hidden="false" customHeight="false" outlineLevel="0" collapsed="false">
      <c r="A1564" s="0" t="n">
        <v>1563</v>
      </c>
      <c r="B1564" s="0" t="n">
        <f aca="false">POISSON('Sample size'!$C$7,A1564*'Sample size'!$C$6,TRUE())</f>
        <v>1.14785290918142E-034</v>
      </c>
    </row>
    <row r="1565" customFormat="false" ht="15" hidden="false" customHeight="false" outlineLevel="0" collapsed="false">
      <c r="A1565" s="0" t="n">
        <v>1564</v>
      </c>
      <c r="B1565" s="0" t="n">
        <f aca="false">POISSON('Sample size'!$C$7,A1565*'Sample size'!$C$6,TRUE())</f>
        <v>1.09187146221212E-034</v>
      </c>
    </row>
    <row r="1566" customFormat="false" ht="15" hidden="false" customHeight="false" outlineLevel="0" collapsed="false">
      <c r="A1566" s="0" t="n">
        <v>1565</v>
      </c>
      <c r="B1566" s="0" t="n">
        <f aca="false">POISSON('Sample size'!$C$7,A1566*'Sample size'!$C$6,TRUE())</f>
        <v>1.03862026262879E-034</v>
      </c>
    </row>
    <row r="1567" customFormat="false" ht="15" hidden="false" customHeight="false" outlineLevel="0" collapsed="false">
      <c r="A1567" s="0" t="n">
        <v>1566</v>
      </c>
      <c r="B1567" s="0" t="n">
        <f aca="false">POISSON('Sample size'!$C$7,A1567*'Sample size'!$C$6,TRUE())</f>
        <v>9.87966154695152E-035</v>
      </c>
    </row>
    <row r="1568" customFormat="false" ht="15" hidden="false" customHeight="false" outlineLevel="0" collapsed="false">
      <c r="A1568" s="0" t="n">
        <v>1567</v>
      </c>
      <c r="B1568" s="0" t="n">
        <f aca="false">POISSON('Sample size'!$C$7,A1568*'Sample size'!$C$6,TRUE())</f>
        <v>9.39782476756855E-035</v>
      </c>
    </row>
    <row r="1569" customFormat="false" ht="15" hidden="false" customHeight="false" outlineLevel="0" collapsed="false">
      <c r="A1569" s="0" t="n">
        <v>1568</v>
      </c>
      <c r="B1569" s="0" t="n">
        <f aca="false">POISSON('Sample size'!$C$7,A1569*'Sample size'!$C$6,TRUE())</f>
        <v>8.93948744521281E-035</v>
      </c>
    </row>
    <row r="1570" customFormat="false" ht="15" hidden="false" customHeight="false" outlineLevel="0" collapsed="false">
      <c r="A1570" s="0" t="n">
        <v>1569</v>
      </c>
      <c r="B1570" s="0" t="n">
        <f aca="false">POISSON('Sample size'!$C$7,A1570*'Sample size'!$C$6,TRUE())</f>
        <v>8.50350349784117E-035</v>
      </c>
    </row>
    <row r="1571" customFormat="false" ht="15" hidden="false" customHeight="false" outlineLevel="0" collapsed="false">
      <c r="A1571" s="0" t="n">
        <v>1570</v>
      </c>
      <c r="B1571" s="0" t="n">
        <f aca="false">POISSON('Sample size'!$C$7,A1571*'Sample size'!$C$6,TRUE())</f>
        <v>8.08878273849129E-035</v>
      </c>
    </row>
    <row r="1572" customFormat="false" ht="15" hidden="false" customHeight="false" outlineLevel="0" collapsed="false">
      <c r="A1572" s="0" t="n">
        <v>1571</v>
      </c>
      <c r="B1572" s="0" t="n">
        <f aca="false">POISSON('Sample size'!$C$7,A1572*'Sample size'!$C$6,TRUE())</f>
        <v>7.69428814924629E-035</v>
      </c>
    </row>
    <row r="1573" customFormat="false" ht="15" hidden="false" customHeight="false" outlineLevel="0" collapsed="false">
      <c r="A1573" s="0" t="n">
        <v>1572</v>
      </c>
      <c r="B1573" s="0" t="n">
        <f aca="false">POISSON('Sample size'!$C$7,A1573*'Sample size'!$C$6,TRUE())</f>
        <v>7.31903328815023E-035</v>
      </c>
    </row>
    <row r="1574" customFormat="false" ht="15" hidden="false" customHeight="false" outlineLevel="0" collapsed="false">
      <c r="A1574" s="0" t="n">
        <v>1573</v>
      </c>
      <c r="B1574" s="0" t="n">
        <f aca="false">POISSON('Sample size'!$C$7,A1574*'Sample size'!$C$6,TRUE())</f>
        <v>6.96207982258873E-035</v>
      </c>
    </row>
    <row r="1575" customFormat="false" ht="15" hidden="false" customHeight="false" outlineLevel="0" collapsed="false">
      <c r="A1575" s="0" t="n">
        <v>1574</v>
      </c>
      <c r="B1575" s="0" t="n">
        <f aca="false">POISSON('Sample size'!$C$7,A1575*'Sample size'!$C$6,TRUE())</f>
        <v>6.62253518296913E-035</v>
      </c>
    </row>
    <row r="1576" customFormat="false" ht="15" hidden="false" customHeight="false" outlineLevel="0" collapsed="false">
      <c r="A1576" s="0" t="n">
        <v>1575</v>
      </c>
      <c r="B1576" s="0" t="n">
        <f aca="false">POISSON('Sample size'!$C$7,A1576*'Sample size'!$C$6,TRUE())</f>
        <v>6.29955033083148E-035</v>
      </c>
    </row>
    <row r="1577" customFormat="false" ht="15" hidden="false" customHeight="false" outlineLevel="0" collapsed="false">
      <c r="A1577" s="0" t="n">
        <v>1576</v>
      </c>
      <c r="B1577" s="0" t="n">
        <f aca="false">POISSON('Sample size'!$C$7,A1577*'Sample size'!$C$6,TRUE())</f>
        <v>5.99231763581004E-035</v>
      </c>
    </row>
    <row r="1578" customFormat="false" ht="15" hidden="false" customHeight="false" outlineLevel="0" collapsed="false">
      <c r="A1578" s="0" t="n">
        <v>1577</v>
      </c>
      <c r="B1578" s="0" t="n">
        <f aca="false">POISSON('Sample size'!$C$7,A1578*'Sample size'!$C$6,TRUE())</f>
        <v>5.70006885613708E-035</v>
      </c>
    </row>
    <row r="1579" customFormat="false" ht="15" hidden="false" customHeight="false" outlineLevel="0" collapsed="false">
      <c r="A1579" s="0" t="n">
        <v>1578</v>
      </c>
      <c r="B1579" s="0" t="n">
        <f aca="false">POISSON('Sample size'!$C$7,A1579*'Sample size'!$C$6,TRUE())</f>
        <v>5.42207321763773E-035</v>
      </c>
    </row>
    <row r="1580" customFormat="false" ht="15" hidden="false" customHeight="false" outlineLevel="0" collapsed="false">
      <c r="A1580" s="0" t="n">
        <v>1579</v>
      </c>
      <c r="B1580" s="0" t="n">
        <f aca="false">POISSON('Sample size'!$C$7,A1580*'Sample size'!$C$6,TRUE())</f>
        <v>5.15763558641429E-035</v>
      </c>
    </row>
    <row r="1581" customFormat="false" ht="15" hidden="false" customHeight="false" outlineLevel="0" collapsed="false">
      <c r="A1581" s="0" t="n">
        <v>1580</v>
      </c>
      <c r="B1581" s="0" t="n">
        <f aca="false">POISSON('Sample size'!$C$7,A1581*'Sample size'!$C$6,TRUE())</f>
        <v>4.90609473064928E-035</v>
      </c>
    </row>
    <row r="1582" customFormat="false" ht="15" hidden="false" customHeight="false" outlineLevel="0" collapsed="false">
      <c r="A1582" s="0" t="n">
        <v>1581</v>
      </c>
      <c r="B1582" s="0" t="n">
        <f aca="false">POISSON('Sample size'!$C$7,A1582*'Sample size'!$C$6,TRUE())</f>
        <v>4.66682166718145E-035</v>
      </c>
    </row>
    <row r="1583" customFormat="false" ht="15" hidden="false" customHeight="false" outlineLevel="0" collapsed="false">
      <c r="A1583" s="0" t="n">
        <v>1582</v>
      </c>
      <c r="B1583" s="0" t="n">
        <f aca="false">POISSON('Sample size'!$C$7,A1583*'Sample size'!$C$6,TRUE())</f>
        <v>4.43921808872048E-035</v>
      </c>
    </row>
    <row r="1584" customFormat="false" ht="15" hidden="false" customHeight="false" outlineLevel="0" collapsed="false">
      <c r="A1584" s="0" t="n">
        <v>1583</v>
      </c>
      <c r="B1584" s="0" t="n">
        <f aca="false">POISSON('Sample size'!$C$7,A1584*'Sample size'!$C$6,TRUE())</f>
        <v>4.22271486776676E-035</v>
      </c>
    </row>
    <row r="1585" customFormat="false" ht="15" hidden="false" customHeight="false" outlineLevel="0" collapsed="false">
      <c r="A1585" s="0" t="n">
        <v>1584</v>
      </c>
      <c r="B1585" s="0" t="n">
        <f aca="false">POISSON('Sample size'!$C$7,A1585*'Sample size'!$C$6,TRUE())</f>
        <v>4.01677063349639E-035</v>
      </c>
    </row>
    <row r="1586" customFormat="false" ht="15" hidden="false" customHeight="false" outlineLevel="0" collapsed="false">
      <c r="A1586" s="0" t="n">
        <v>1585</v>
      </c>
      <c r="B1586" s="0" t="n">
        <f aca="false">POISSON('Sample size'!$C$7,A1586*'Sample size'!$C$6,TRUE())</f>
        <v>3.82087041805215E-035</v>
      </c>
    </row>
    <row r="1587" customFormat="false" ht="15" hidden="false" customHeight="false" outlineLevel="0" collapsed="false">
      <c r="A1587" s="0" t="n">
        <v>1586</v>
      </c>
      <c r="B1587" s="0" t="n">
        <f aca="false">POISSON('Sample size'!$C$7,A1587*'Sample size'!$C$6,TRUE())</f>
        <v>3.63452436885551E-035</v>
      </c>
    </row>
    <row r="1588" customFormat="false" ht="15" hidden="false" customHeight="false" outlineLevel="0" collapsed="false">
      <c r="A1588" s="0" t="n">
        <v>1587</v>
      </c>
      <c r="B1588" s="0" t="n">
        <f aca="false">POISSON('Sample size'!$C$7,A1588*'Sample size'!$C$6,TRUE())</f>
        <v>3.45726652372026E-035</v>
      </c>
    </row>
    <row r="1589" customFormat="false" ht="15" hidden="false" customHeight="false" outlineLevel="0" collapsed="false">
      <c r="A1589" s="0" t="n">
        <v>1588</v>
      </c>
      <c r="B1589" s="0" t="n">
        <f aca="false">POISSON('Sample size'!$C$7,A1589*'Sample size'!$C$6,TRUE())</f>
        <v>3.28865364570401E-035</v>
      </c>
    </row>
    <row r="1590" customFormat="false" ht="15" hidden="false" customHeight="false" outlineLevel="0" collapsed="false">
      <c r="A1590" s="0" t="n">
        <v>1589</v>
      </c>
      <c r="B1590" s="0" t="n">
        <f aca="false">POISSON('Sample size'!$C$7,A1590*'Sample size'!$C$6,TRUE())</f>
        <v>3.12826411478521E-035</v>
      </c>
    </row>
    <row r="1591" customFormat="false" ht="15" hidden="false" customHeight="false" outlineLevel="0" collapsed="false">
      <c r="A1591" s="0" t="n">
        <v>1590</v>
      </c>
      <c r="B1591" s="0" t="n">
        <f aca="false">POISSON('Sample size'!$C$7,A1591*'Sample size'!$C$6,TRUE())</f>
        <v>2.97569687359338E-035</v>
      </c>
    </row>
    <row r="1592" customFormat="false" ht="15" hidden="false" customHeight="false" outlineLevel="0" collapsed="false">
      <c r="A1592" s="0" t="n">
        <v>1591</v>
      </c>
      <c r="B1592" s="0" t="n">
        <f aca="false">POISSON('Sample size'!$C$7,A1592*'Sample size'!$C$6,TRUE())</f>
        <v>2.83057042455678E-035</v>
      </c>
    </row>
    <row r="1593" customFormat="false" ht="15" hidden="false" customHeight="false" outlineLevel="0" collapsed="false">
      <c r="A1593" s="0" t="n">
        <v>1592</v>
      </c>
      <c r="B1593" s="0" t="n">
        <f aca="false">POISSON('Sample size'!$C$7,A1593*'Sample size'!$C$6,TRUE())</f>
        <v>2.69252187595989E-035</v>
      </c>
    </row>
    <row r="1594" customFormat="false" ht="15" hidden="false" customHeight="false" outlineLevel="0" collapsed="false">
      <c r="A1594" s="0" t="n">
        <v>1593</v>
      </c>
      <c r="B1594" s="0" t="n">
        <f aca="false">POISSON('Sample size'!$C$7,A1594*'Sample size'!$C$6,TRUE())</f>
        <v>2.56120603452492E-035</v>
      </c>
    </row>
    <row r="1595" customFormat="false" ht="15" hidden="false" customHeight="false" outlineLevel="0" collapsed="false">
      <c r="A1595" s="0" t="n">
        <v>1594</v>
      </c>
      <c r="B1595" s="0" t="n">
        <f aca="false">POISSON('Sample size'!$C$7,A1595*'Sample size'!$C$6,TRUE())</f>
        <v>2.4362945422489E-035</v>
      </c>
    </row>
    <row r="1596" customFormat="false" ht="15" hidden="false" customHeight="false" outlineLevel="0" collapsed="false">
      <c r="A1596" s="0" t="n">
        <v>1595</v>
      </c>
      <c r="B1596" s="0" t="n">
        <f aca="false">POISSON('Sample size'!$C$7,A1596*'Sample size'!$C$6,TRUE())</f>
        <v>2.31747505533766E-035</v>
      </c>
    </row>
    <row r="1597" customFormat="false" ht="15" hidden="false" customHeight="false" outlineLevel="0" collapsed="false">
      <c r="A1597" s="0" t="n">
        <v>1596</v>
      </c>
      <c r="B1597" s="0" t="n">
        <f aca="false">POISSON('Sample size'!$C$7,A1597*'Sample size'!$C$6,TRUE())</f>
        <v>2.20445046318358E-035</v>
      </c>
    </row>
    <row r="1598" customFormat="false" ht="15" hidden="false" customHeight="false" outlineLevel="0" collapsed="false">
      <c r="A1598" s="0" t="n">
        <v>1597</v>
      </c>
      <c r="B1598" s="0" t="n">
        <f aca="false">POISSON('Sample size'!$C$7,A1598*'Sample size'!$C$6,TRUE())</f>
        <v>2.09693814543445E-035</v>
      </c>
    </row>
    <row r="1599" customFormat="false" ht="15" hidden="false" customHeight="false" outlineLevel="0" collapsed="false">
      <c r="A1599" s="0" t="n">
        <v>1598</v>
      </c>
      <c r="B1599" s="0" t="n">
        <f aca="false">POISSON('Sample size'!$C$7,A1599*'Sample size'!$C$6,TRUE())</f>
        <v>1.99466926529521E-035</v>
      </c>
    </row>
    <row r="1600" customFormat="false" ht="15" hidden="false" customHeight="false" outlineLevel="0" collapsed="false">
      <c r="A1600" s="0" t="n">
        <v>1599</v>
      </c>
      <c r="B1600" s="0" t="n">
        <f aca="false">POISSON('Sample size'!$C$7,A1600*'Sample size'!$C$6,TRUE())</f>
        <v>1.89738809729603E-035</v>
      </c>
    </row>
    <row r="1601" customFormat="false" ht="15" hidden="false" customHeight="false" outlineLevel="0" collapsed="false">
      <c r="A1601" s="0" t="n">
        <v>1600</v>
      </c>
      <c r="B1601" s="0" t="n">
        <f aca="false">POISSON('Sample size'!$C$7,A1601*'Sample size'!$C$6,TRUE())</f>
        <v>1.80485138784542E-035</v>
      </c>
    </row>
    <row r="1602" customFormat="false" ht="15" hidden="false" customHeight="false" outlineLevel="0" collapsed="false">
      <c r="A1602" s="0" t="n">
        <v>1601</v>
      </c>
      <c r="B1602" s="0" t="n">
        <f aca="false">POISSON('Sample size'!$C$7,A1602*'Sample size'!$C$6,TRUE())</f>
        <v>1.71682774696949E-035</v>
      </c>
    </row>
    <row r="1603" customFormat="false" ht="15" hidden="false" customHeight="false" outlineLevel="0" collapsed="false">
      <c r="A1603" s="0" t="n">
        <v>1602</v>
      </c>
      <c r="B1603" s="0" t="n">
        <f aca="false">POISSON('Sample size'!$C$7,A1603*'Sample size'!$C$6,TRUE())</f>
        <v>1.63309706971665E-035</v>
      </c>
    </row>
    <row r="1604" customFormat="false" ht="15" hidden="false" customHeight="false" outlineLevel="0" collapsed="false">
      <c r="A1604" s="0" t="n">
        <v>1603</v>
      </c>
      <c r="B1604" s="0" t="n">
        <f aca="false">POISSON('Sample size'!$C$7,A1604*'Sample size'!$C$6,TRUE())</f>
        <v>1.55344998578038E-035</v>
      </c>
    </row>
    <row r="1605" customFormat="false" ht="15" hidden="false" customHeight="false" outlineLevel="0" collapsed="false">
      <c r="A1605" s="0" t="n">
        <v>1604</v>
      </c>
      <c r="B1605" s="0" t="n">
        <f aca="false">POISSON('Sample size'!$C$7,A1605*'Sample size'!$C$6,TRUE())</f>
        <v>1.47768733596451E-035</v>
      </c>
    </row>
    <row r="1606" customFormat="false" ht="15" hidden="false" customHeight="false" outlineLevel="0" collapsed="false">
      <c r="A1606" s="0" t="n">
        <v>1605</v>
      </c>
      <c r="B1606" s="0" t="n">
        <f aca="false">POISSON('Sample size'!$C$7,A1606*'Sample size'!$C$6,TRUE())</f>
        <v>1.40561967418152E-035</v>
      </c>
    </row>
    <row r="1607" customFormat="false" ht="15" hidden="false" customHeight="false" outlineLevel="0" collapsed="false">
      <c r="A1607" s="0" t="n">
        <v>1606</v>
      </c>
      <c r="B1607" s="0" t="n">
        <f aca="false">POISSON('Sample size'!$C$7,A1607*'Sample size'!$C$6,TRUE())</f>
        <v>1.33706679373855E-035</v>
      </c>
    </row>
    <row r="1608" customFormat="false" ht="15" hidden="false" customHeight="false" outlineLevel="0" collapsed="false">
      <c r="A1608" s="0" t="n">
        <v>1607</v>
      </c>
      <c r="B1608" s="0" t="n">
        <f aca="false">POISSON('Sample size'!$C$7,A1608*'Sample size'!$C$6,TRUE())</f>
        <v>1.27185727672694E-035</v>
      </c>
    </row>
    <row r="1609" customFormat="false" ht="15" hidden="false" customHeight="false" outlineLevel="0" collapsed="false">
      <c r="A1609" s="0" t="n">
        <v>1608</v>
      </c>
      <c r="B1609" s="0" t="n">
        <f aca="false">POISSON('Sample size'!$C$7,A1609*'Sample size'!$C$6,TRUE())</f>
        <v>1.20982806538802E-035</v>
      </c>
    </row>
    <row r="1610" customFormat="false" ht="15" hidden="false" customHeight="false" outlineLevel="0" collapsed="false">
      <c r="A1610" s="0" t="n">
        <v>1609</v>
      </c>
      <c r="B1610" s="0" t="n">
        <f aca="false">POISSON('Sample size'!$C$7,A1610*'Sample size'!$C$6,TRUE())</f>
        <v>1.15082405438386E-035</v>
      </c>
    </row>
    <row r="1611" customFormat="false" ht="15" hidden="false" customHeight="false" outlineLevel="0" collapsed="false">
      <c r="A1611" s="0" t="n">
        <v>1610</v>
      </c>
      <c r="B1611" s="0" t="n">
        <f aca="false">POISSON('Sample size'!$C$7,A1611*'Sample size'!$C$6,TRUE())</f>
        <v>1.09469770295314E-035</v>
      </c>
    </row>
    <row r="1612" customFormat="false" ht="15" hidden="false" customHeight="false" outlineLevel="0" collapsed="false">
      <c r="A1612" s="0" t="n">
        <v>1611</v>
      </c>
      <c r="B1612" s="0" t="n">
        <f aca="false">POISSON('Sample size'!$C$7,A1612*'Sample size'!$C$6,TRUE())</f>
        <v>1.04130866598236E-035</v>
      </c>
    </row>
    <row r="1613" customFormat="false" ht="15" hidden="false" customHeight="false" outlineLevel="0" collapsed="false">
      <c r="A1613" s="0" t="n">
        <v>1612</v>
      </c>
      <c r="B1613" s="0" t="n">
        <f aca="false">POISSON('Sample size'!$C$7,A1613*'Sample size'!$C$6,TRUE())</f>
        <v>9.90523443070008E-036</v>
      </c>
    </row>
    <row r="1614" customFormat="false" ht="15" hidden="false" customHeight="false" outlineLevel="0" collapsed="false">
      <c r="A1614" s="0" t="n">
        <v>1613</v>
      </c>
      <c r="B1614" s="0" t="n">
        <f aca="false">POISSON('Sample size'!$C$7,A1614*'Sample size'!$C$6,TRUE())</f>
        <v>9.42215044705952E-036</v>
      </c>
    </row>
    <row r="1615" customFormat="false" ht="15" hidden="false" customHeight="false" outlineLevel="0" collapsed="false">
      <c r="A1615" s="0" t="n">
        <v>1614</v>
      </c>
      <c r="B1615" s="0" t="n">
        <f aca="false">POISSON('Sample size'!$C$7,A1615*'Sample size'!$C$6,TRUE())</f>
        <v>8.9626267473156E-036</v>
      </c>
    </row>
    <row r="1616" customFormat="false" ht="15" hidden="false" customHeight="false" outlineLevel="0" collapsed="false">
      <c r="A1616" s="0" t="n">
        <v>1615</v>
      </c>
      <c r="B1616" s="0" t="n">
        <f aca="false">POISSON('Sample size'!$C$7,A1616*'Sample size'!$C$6,TRUE())</f>
        <v>8.52551428286375E-036</v>
      </c>
    </row>
    <row r="1617" customFormat="false" ht="15" hidden="false" customHeight="false" outlineLevel="0" collapsed="false">
      <c r="A1617" s="0" t="n">
        <v>1616</v>
      </c>
      <c r="B1617" s="0" t="n">
        <f aca="false">POISSON('Sample size'!$C$7,A1617*'Sample size'!$C$6,TRUE())</f>
        <v>8.10972004486101E-036</v>
      </c>
    </row>
    <row r="1618" customFormat="false" ht="15" hidden="false" customHeight="false" outlineLevel="0" collapsed="false">
      <c r="A1618" s="0" t="n">
        <v>1617</v>
      </c>
      <c r="B1618" s="0" t="n">
        <f aca="false">POISSON('Sample size'!$C$7,A1618*'Sample size'!$C$6,TRUE())</f>
        <v>7.71420433113506E-036</v>
      </c>
    </row>
    <row r="1619" customFormat="false" ht="15" hidden="false" customHeight="false" outlineLevel="0" collapsed="false">
      <c r="A1619" s="0" t="n">
        <v>1618</v>
      </c>
      <c r="B1619" s="0" t="n">
        <f aca="false">POISSON('Sample size'!$C$7,A1619*'Sample size'!$C$6,TRUE())</f>
        <v>7.33797814638654E-036</v>
      </c>
    </row>
    <row r="1620" customFormat="false" ht="15" hidden="false" customHeight="false" outlineLevel="0" collapsed="false">
      <c r="A1620" s="0" t="n">
        <v>1619</v>
      </c>
      <c r="B1620" s="0" t="n">
        <f aca="false">POISSON('Sample size'!$C$7,A1620*'Sample size'!$C$6,TRUE())</f>
        <v>6.98010072918611E-036</v>
      </c>
    </row>
    <row r="1621" customFormat="false" ht="15" hidden="false" customHeight="false" outlineLevel="0" collapsed="false">
      <c r="A1621" s="0" t="n">
        <v>1620</v>
      </c>
      <c r="B1621" s="0" t="n">
        <f aca="false">POISSON('Sample size'!$C$7,A1621*'Sample size'!$C$6,TRUE())</f>
        <v>6.63967719958074E-036</v>
      </c>
    </row>
    <row r="1622" customFormat="false" ht="15" hidden="false" customHeight="false" outlineLevel="0" collapsed="false">
      <c r="A1622" s="0" t="n">
        <v>1621</v>
      </c>
      <c r="B1622" s="0" t="n">
        <f aca="false">POISSON('Sample size'!$C$7,A1622*'Sample size'!$C$6,TRUE())</f>
        <v>6.31585632142762E-036</v>
      </c>
    </row>
    <row r="1623" customFormat="false" ht="15" hidden="false" customHeight="false" outlineLevel="0" collapsed="false">
      <c r="A1623" s="0" t="n">
        <v>1622</v>
      </c>
      <c r="B1623" s="0" t="n">
        <f aca="false">POISSON('Sample size'!$C$7,A1623*'Sample size'!$C$6,TRUE())</f>
        <v>6.00782837386081E-036</v>
      </c>
    </row>
    <row r="1624" customFormat="false" ht="15" hidden="false" customHeight="false" outlineLevel="0" collapsed="false">
      <c r="A1624" s="0" t="n">
        <v>1623</v>
      </c>
      <c r="B1624" s="0" t="n">
        <f aca="false">POISSON('Sample size'!$C$7,A1624*'Sample size'!$C$6,TRUE())</f>
        <v>5.7148231265667E-036</v>
      </c>
    </row>
    <row r="1625" customFormat="false" ht="15" hidden="false" customHeight="false" outlineLevel="0" collapsed="false">
      <c r="A1625" s="0" t="n">
        <v>1624</v>
      </c>
      <c r="B1625" s="0" t="n">
        <f aca="false">POISSON('Sample size'!$C$7,A1625*'Sample size'!$C$6,TRUE())</f>
        <v>5.43610791380743E-036</v>
      </c>
    </row>
    <row r="1626" customFormat="false" ht="15" hidden="false" customHeight="false" outlineLevel="0" collapsed="false">
      <c r="A1626" s="0" t="n">
        <v>1625</v>
      </c>
      <c r="B1626" s="0" t="n">
        <f aca="false">POISSON('Sample size'!$C$7,A1626*'Sample size'!$C$6,TRUE())</f>
        <v>5.17098580237483E-036</v>
      </c>
    </row>
    <row r="1627" customFormat="false" ht="15" hidden="false" customHeight="false" outlineLevel="0" collapsed="false">
      <c r="A1627" s="0" t="n">
        <v>1626</v>
      </c>
      <c r="B1627" s="0" t="n">
        <f aca="false">POISSON('Sample size'!$C$7,A1627*'Sample size'!$C$6,TRUE())</f>
        <v>4.91879384889432E-036</v>
      </c>
    </row>
    <row r="1628" customFormat="false" ht="15" hidden="false" customHeight="false" outlineLevel="0" collapsed="false">
      <c r="A1628" s="0" t="n">
        <v>1627</v>
      </c>
      <c r="B1628" s="0" t="n">
        <f aca="false">POISSON('Sample size'!$C$7,A1628*'Sample size'!$C$6,TRUE())</f>
        <v>4.6789014421214E-036</v>
      </c>
    </row>
    <row r="1629" customFormat="false" ht="15" hidden="false" customHeight="false" outlineLevel="0" collapsed="false">
      <c r="A1629" s="0" t="n">
        <v>1628</v>
      </c>
      <c r="B1629" s="0" t="n">
        <f aca="false">POISSON('Sample size'!$C$7,A1629*'Sample size'!$C$6,TRUE())</f>
        <v>4.45070872608472E-036</v>
      </c>
    </row>
    <row r="1630" customFormat="false" ht="15" hidden="false" customHeight="false" outlineLevel="0" collapsed="false">
      <c r="A1630" s="0" t="n">
        <v>1629</v>
      </c>
      <c r="B1630" s="0" t="n">
        <f aca="false">POISSON('Sample size'!$C$7,A1630*'Sample size'!$C$6,TRUE())</f>
        <v>4.23364510013388E-036</v>
      </c>
    </row>
    <row r="1631" customFormat="false" ht="15" hidden="false" customHeight="false" outlineLevel="0" collapsed="false">
      <c r="A1631" s="0" t="n">
        <v>1630</v>
      </c>
      <c r="B1631" s="0" t="n">
        <f aca="false">POISSON('Sample size'!$C$7,A1631*'Sample size'!$C$6,TRUE())</f>
        <v>4.02716779214063E-036</v>
      </c>
    </row>
    <row r="1632" customFormat="false" ht="15" hidden="false" customHeight="false" outlineLevel="0" collapsed="false">
      <c r="A1632" s="0" t="n">
        <v>1631</v>
      </c>
      <c r="B1632" s="0" t="n">
        <f aca="false">POISSON('Sample size'!$C$7,A1632*'Sample size'!$C$6,TRUE())</f>
        <v>3.8307605012857E-036</v>
      </c>
    </row>
    <row r="1633" customFormat="false" ht="15" hidden="false" customHeight="false" outlineLevel="0" collapsed="false">
      <c r="A1633" s="0" t="n">
        <v>1632</v>
      </c>
      <c r="B1633" s="0" t="n">
        <f aca="false">POISSON('Sample size'!$C$7,A1633*'Sample size'!$C$6,TRUE())</f>
        <v>3.64393210703808E-036</v>
      </c>
    </row>
    <row r="1634" customFormat="false" ht="15" hidden="false" customHeight="false" outlineLevel="0" collapsed="false">
      <c r="A1634" s="0" t="n">
        <v>1633</v>
      </c>
      <c r="B1634" s="0" t="n">
        <f aca="false">POISSON('Sample size'!$C$7,A1634*'Sample size'!$C$6,TRUE())</f>
        <v>3.46621544109751E-036</v>
      </c>
    </row>
    <row r="1635" customFormat="false" ht="15" hidden="false" customHeight="false" outlineLevel="0" collapsed="false">
      <c r="A1635" s="0" t="n">
        <v>1634</v>
      </c>
      <c r="B1635" s="0" t="n">
        <f aca="false">POISSON('Sample size'!$C$7,A1635*'Sample size'!$C$6,TRUE())</f>
        <v>3.29716611923069E-036</v>
      </c>
    </row>
    <row r="1636" customFormat="false" ht="15" hidden="false" customHeight="false" outlineLevel="0" collapsed="false">
      <c r="A1636" s="0" t="n">
        <v>1635</v>
      </c>
      <c r="B1636" s="0" t="n">
        <f aca="false">POISSON('Sample size'!$C$7,A1636*'Sample size'!$C$6,TRUE())</f>
        <v>3.13636143007907E-036</v>
      </c>
    </row>
    <row r="1637" customFormat="false" ht="15" hidden="false" customHeight="false" outlineLevel="0" collapsed="false">
      <c r="A1637" s="0" t="n">
        <v>1636</v>
      </c>
      <c r="B1637" s="0" t="n">
        <f aca="false">POISSON('Sample size'!$C$7,A1637*'Sample size'!$C$6,TRUE())</f>
        <v>2.98339927816031E-036</v>
      </c>
    </row>
    <row r="1638" customFormat="false" ht="15" hidden="false" customHeight="false" outlineLevel="0" collapsed="false">
      <c r="A1638" s="0" t="n">
        <v>1637</v>
      </c>
      <c r="B1638" s="0" t="n">
        <f aca="false">POISSON('Sample size'!$C$7,A1638*'Sample size'!$C$6,TRUE())</f>
        <v>2.83789717842029E-036</v>
      </c>
    </row>
    <row r="1639" customFormat="false" ht="15" hidden="false" customHeight="false" outlineLevel="0" collapsed="false">
      <c r="A1639" s="0" t="n">
        <v>1638</v>
      </c>
      <c r="B1639" s="0" t="n">
        <f aca="false">POISSON('Sample size'!$C$7,A1639*'Sample size'!$C$6,TRUE())</f>
        <v>2.69949129982094E-036</v>
      </c>
    </row>
    <row r="1640" customFormat="false" ht="15" hidden="false" customHeight="false" outlineLevel="0" collapsed="false">
      <c r="A1640" s="0" t="n">
        <v>1639</v>
      </c>
      <c r="B1640" s="0" t="n">
        <f aca="false">POISSON('Sample size'!$C$7,A1640*'Sample size'!$C$6,TRUE())</f>
        <v>2.56783555557336E-036</v>
      </c>
    </row>
    <row r="1641" customFormat="false" ht="15" hidden="false" customHeight="false" outlineLevel="0" collapsed="false">
      <c r="A1641" s="0" t="n">
        <v>1640</v>
      </c>
      <c r="B1641" s="0" t="n">
        <f aca="false">POISSON('Sample size'!$C$7,A1641*'Sample size'!$C$6,TRUE())</f>
        <v>2.44260073774053E-036</v>
      </c>
    </row>
    <row r="1642" customFormat="false" ht="15" hidden="false" customHeight="false" outlineLevel="0" collapsed="false">
      <c r="A1642" s="0" t="n">
        <v>1641</v>
      </c>
      <c r="B1642" s="0" t="n">
        <f aca="false">POISSON('Sample size'!$C$7,A1642*'Sample size'!$C$6,TRUE())</f>
        <v>2.32347369404592E-036</v>
      </c>
    </row>
    <row r="1643" customFormat="false" ht="15" hidden="false" customHeight="false" outlineLevel="0" collapsed="false">
      <c r="A1643" s="0" t="n">
        <v>1642</v>
      </c>
      <c r="B1643" s="0" t="n">
        <f aca="false">POISSON('Sample size'!$C$7,A1643*'Sample size'!$C$6,TRUE())</f>
        <v>2.21015654482985E-036</v>
      </c>
    </row>
    <row r="1644" customFormat="false" ht="15" hidden="false" customHeight="false" outlineLevel="0" collapsed="false">
      <c r="A1644" s="0" t="n">
        <v>1643</v>
      </c>
      <c r="B1644" s="0" t="n">
        <f aca="false">POISSON('Sample size'!$C$7,A1644*'Sample size'!$C$6,TRUE())</f>
        <v>2.10236593819499E-036</v>
      </c>
    </row>
    <row r="1645" customFormat="false" ht="15" hidden="false" customHeight="false" outlineLevel="0" collapsed="false">
      <c r="A1645" s="0" t="n">
        <v>1644</v>
      </c>
      <c r="B1645" s="0" t="n">
        <f aca="false">POISSON('Sample size'!$C$7,A1645*'Sample size'!$C$6,TRUE())</f>
        <v>1.99983234147913E-036</v>
      </c>
    </row>
    <row r="1646" customFormat="false" ht="15" hidden="false" customHeight="false" outlineLevel="0" collapsed="false">
      <c r="A1646" s="0" t="n">
        <v>1645</v>
      </c>
      <c r="B1646" s="0" t="n">
        <f aca="false">POISSON('Sample size'!$C$7,A1646*'Sample size'!$C$6,TRUE())</f>
        <v>1.90229936728311E-036</v>
      </c>
    </row>
    <row r="1647" customFormat="false" ht="15" hidden="false" customHeight="false" outlineLevel="0" collapsed="false">
      <c r="A1647" s="0" t="n">
        <v>1646</v>
      </c>
      <c r="B1647" s="0" t="n">
        <f aca="false">POISSON('Sample size'!$C$7,A1647*'Sample size'!$C$6,TRUE())</f>
        <v>1.80952313236877E-036</v>
      </c>
    </row>
    <row r="1648" customFormat="false" ht="15" hidden="false" customHeight="false" outlineLevel="0" collapsed="false">
      <c r="A1648" s="0" t="n">
        <v>1647</v>
      </c>
      <c r="B1648" s="0" t="n">
        <f aca="false">POISSON('Sample size'!$C$7,A1648*'Sample size'!$C$6,TRUE())</f>
        <v>1.72127164782388E-036</v>
      </c>
    </row>
    <row r="1649" customFormat="false" ht="15" hidden="false" customHeight="false" outlineLevel="0" collapsed="false">
      <c r="A1649" s="0" t="n">
        <v>1648</v>
      </c>
      <c r="B1649" s="0" t="n">
        <f aca="false">POISSON('Sample size'!$C$7,A1649*'Sample size'!$C$6,TRUE())</f>
        <v>1.63732423896891E-036</v>
      </c>
    </row>
    <row r="1650" customFormat="false" ht="15" hidden="false" customHeight="false" outlineLevel="0" collapsed="false">
      <c r="A1650" s="0" t="n">
        <v>1649</v>
      </c>
      <c r="B1650" s="0" t="n">
        <f aca="false">POISSON('Sample size'!$C$7,A1650*'Sample size'!$C$6,TRUE())</f>
        <v>1.55747099355547E-036</v>
      </c>
    </row>
    <row r="1651" customFormat="false" ht="15" hidden="false" customHeight="false" outlineLevel="0" collapsed="false">
      <c r="A1651" s="0" t="n">
        <v>1650</v>
      </c>
      <c r="B1651" s="0" t="n">
        <f aca="false">POISSON('Sample size'!$C$7,A1651*'Sample size'!$C$6,TRUE())</f>
        <v>1.48151223687633E-036</v>
      </c>
    </row>
    <row r="1652" customFormat="false" ht="15" hidden="false" customHeight="false" outlineLevel="0" collapsed="false">
      <c r="A1652" s="0" t="n">
        <v>1651</v>
      </c>
      <c r="B1652" s="0" t="n">
        <f aca="false">POISSON('Sample size'!$C$7,A1652*'Sample size'!$C$6,TRUE())</f>
        <v>1.40925803247462E-036</v>
      </c>
    </row>
    <row r="1653" customFormat="false" ht="15" hidden="false" customHeight="false" outlineLevel="0" collapsed="false">
      <c r="A1653" s="0" t="n">
        <v>1652</v>
      </c>
      <c r="B1653" s="0" t="n">
        <f aca="false">POISSON('Sample size'!$C$7,A1653*'Sample size'!$C$6,TRUE())</f>
        <v>1.34052770720384E-036</v>
      </c>
    </row>
    <row r="1654" customFormat="false" ht="15" hidden="false" customHeight="false" outlineLevel="0" collapsed="false">
      <c r="A1654" s="0" t="n">
        <v>1653</v>
      </c>
      <c r="B1654" s="0" t="n">
        <f aca="false">POISSON('Sample size'!$C$7,A1654*'Sample size'!$C$6,TRUE())</f>
        <v>1.27514939945078E-036</v>
      </c>
    </row>
    <row r="1655" customFormat="false" ht="15" hidden="false" customHeight="false" outlineLevel="0" collapsed="false">
      <c r="A1655" s="0" t="n">
        <v>1654</v>
      </c>
      <c r="B1655" s="0" t="n">
        <f aca="false">POISSON('Sample size'!$C$7,A1655*'Sample size'!$C$6,TRUE())</f>
        <v>1.212959629392E-036</v>
      </c>
    </row>
    <row r="1656" customFormat="false" ht="15" hidden="false" customHeight="false" outlineLevel="0" collapsed="false">
      <c r="A1656" s="0" t="n">
        <v>1655</v>
      </c>
      <c r="B1656" s="0" t="n">
        <f aca="false">POISSON('Sample size'!$C$7,A1656*'Sample size'!$C$6,TRUE())</f>
        <v>1.15380289020915E-036</v>
      </c>
    </row>
    <row r="1657" customFormat="false" ht="15" hidden="false" customHeight="false" outlineLevel="0" collapsed="false">
      <c r="A1657" s="0" t="n">
        <v>1656</v>
      </c>
      <c r="B1657" s="0" t="n">
        <f aca="false">POISSON('Sample size'!$C$7,A1657*'Sample size'!$C$6,TRUE())</f>
        <v>1.0975312592409E-036</v>
      </c>
    </row>
    <row r="1658" customFormat="false" ht="15" hidden="false" customHeight="false" outlineLevel="0" collapsed="false">
      <c r="A1658" s="0" t="n">
        <v>1657</v>
      </c>
      <c r="B1658" s="0" t="n">
        <f aca="false">POISSON('Sample size'!$C$7,A1658*'Sample size'!$C$6,TRUE())</f>
        <v>1.04400402809927E-036</v>
      </c>
    </row>
    <row r="1659" customFormat="false" ht="15" hidden="false" customHeight="false" outlineLevel="0" collapsed="false">
      <c r="A1659" s="0" t="n">
        <v>1658</v>
      </c>
      <c r="B1659" s="0" t="n">
        <f aca="false">POISSON('Sample size'!$C$7,A1659*'Sample size'!$C$6,TRUE())</f>
        <v>9.93087350825297E-037</v>
      </c>
    </row>
    <row r="1660" customFormat="false" ht="15" hidden="false" customHeight="false" outlineLevel="0" collapsed="false">
      <c r="A1660" s="0" t="n">
        <v>1659</v>
      </c>
      <c r="B1660" s="0" t="n">
        <f aca="false">POISSON('Sample size'!$C$7,A1660*'Sample size'!$C$6,TRUE())</f>
        <v>9.44653909204489E-037</v>
      </c>
    </row>
    <row r="1661" customFormat="false" ht="15" hidden="false" customHeight="false" outlineLevel="0" collapsed="false">
      <c r="A1661" s="0" t="n">
        <v>1660</v>
      </c>
      <c r="B1661" s="0" t="n">
        <f aca="false">POISSON('Sample size'!$C$7,A1661*'Sample size'!$C$6,TRUE())</f>
        <v>8.98582594404938E-037</v>
      </c>
    </row>
    <row r="1662" customFormat="false" ht="15" hidden="false" customHeight="false" outlineLevel="0" collapsed="false">
      <c r="A1662" s="0" t="n">
        <v>1661</v>
      </c>
      <c r="B1662" s="0" t="n">
        <f aca="false">POISSON('Sample size'!$C$7,A1662*'Sample size'!$C$6,TRUE())</f>
        <v>8.54758204142158E-037</v>
      </c>
    </row>
    <row r="1663" customFormat="false" ht="15" hidden="false" customHeight="false" outlineLevel="0" collapsed="false">
      <c r="A1663" s="0" t="n">
        <v>1662</v>
      </c>
      <c r="B1663" s="0" t="n">
        <f aca="false">POISSON('Sample size'!$C$7,A1663*'Sample size'!$C$6,TRUE())</f>
        <v>8.13071154613411E-037</v>
      </c>
    </row>
    <row r="1664" customFormat="false" ht="15" hidden="false" customHeight="false" outlineLevel="0" collapsed="false">
      <c r="A1664" s="0" t="n">
        <v>1663</v>
      </c>
      <c r="B1664" s="0" t="n">
        <f aca="false">POISSON('Sample size'!$C$7,A1664*'Sample size'!$C$6,TRUE())</f>
        <v>7.73417206481048E-037</v>
      </c>
    </row>
    <row r="1665" customFormat="false" ht="15" hidden="false" customHeight="false" outlineLevel="0" collapsed="false">
      <c r="A1665" s="0" t="n">
        <v>1664</v>
      </c>
      <c r="B1665" s="0" t="n">
        <f aca="false">POISSON('Sample size'!$C$7,A1665*'Sample size'!$C$6,TRUE())</f>
        <v>7.3569720421992E-037</v>
      </c>
    </row>
    <row r="1666" customFormat="false" ht="15" hidden="false" customHeight="false" outlineLevel="0" collapsed="false">
      <c r="A1666" s="0" t="n">
        <v>1665</v>
      </c>
      <c r="B1666" s="0" t="n">
        <f aca="false">POISSON('Sample size'!$C$7,A1666*'Sample size'!$C$6,TRUE())</f>
        <v>6.998168281769E-037</v>
      </c>
    </row>
    <row r="1667" customFormat="false" ht="15" hidden="false" customHeight="false" outlineLevel="0" collapsed="false">
      <c r="A1667" s="0" t="n">
        <v>1666</v>
      </c>
      <c r="B1667" s="0" t="n">
        <f aca="false">POISSON('Sample size'!$C$7,A1667*'Sample size'!$C$6,TRUE())</f>
        <v>6.6568635872262E-037</v>
      </c>
    </row>
    <row r="1668" customFormat="false" ht="15" hidden="false" customHeight="false" outlineLevel="0" collapsed="false">
      <c r="A1668" s="0" t="n">
        <v>1667</v>
      </c>
      <c r="B1668" s="0" t="n">
        <f aca="false">POISSON('Sample size'!$C$7,A1668*'Sample size'!$C$6,TRUE())</f>
        <v>6.33220451905696E-037</v>
      </c>
    </row>
    <row r="1669" customFormat="false" ht="15" hidden="false" customHeight="false" outlineLevel="0" collapsed="false">
      <c r="A1669" s="0" t="n">
        <v>1668</v>
      </c>
      <c r="B1669" s="0" t="n">
        <f aca="false">POISSON('Sample size'!$C$7,A1669*'Sample size'!$C$6,TRUE())</f>
        <v>6.02337926048339E-037</v>
      </c>
    </row>
    <row r="1670" customFormat="false" ht="15" hidden="false" customHeight="false" outlineLevel="0" collapsed="false">
      <c r="A1670" s="0" t="n">
        <v>1669</v>
      </c>
      <c r="B1670" s="0" t="n">
        <f aca="false">POISSON('Sample size'!$C$7,A1670*'Sample size'!$C$6,TRUE())</f>
        <v>5.72961558749917E-037</v>
      </c>
    </row>
    <row r="1671" customFormat="false" ht="15" hidden="false" customHeight="false" outlineLevel="0" collapsed="false">
      <c r="A1671" s="0" t="n">
        <v>1670</v>
      </c>
      <c r="B1671" s="0" t="n">
        <f aca="false">POISSON('Sample size'!$C$7,A1671*'Sample size'!$C$6,TRUE())</f>
        <v>5.45017893790717E-037</v>
      </c>
    </row>
    <row r="1672" customFormat="false" ht="15" hidden="false" customHeight="false" outlineLevel="0" collapsed="false">
      <c r="A1672" s="0" t="n">
        <v>1671</v>
      </c>
      <c r="B1672" s="0" t="n">
        <f aca="false">POISSON('Sample size'!$C$7,A1672*'Sample size'!$C$6,TRUE())</f>
        <v>5.18437057453129E-037</v>
      </c>
    </row>
    <row r="1673" customFormat="false" ht="15" hidden="false" customHeight="false" outlineLevel="0" collapsed="false">
      <c r="A1673" s="0" t="n">
        <v>1672</v>
      </c>
      <c r="B1673" s="0" t="n">
        <f aca="false">POISSON('Sample size'!$C$7,A1673*'Sample size'!$C$6,TRUE())</f>
        <v>4.93152583800985E-037</v>
      </c>
    </row>
    <row r="1674" customFormat="false" ht="15" hidden="false" customHeight="false" outlineLevel="0" collapsed="false">
      <c r="A1674" s="0" t="n">
        <v>1673</v>
      </c>
      <c r="B1674" s="0" t="n">
        <f aca="false">POISSON('Sample size'!$C$7,A1674*'Sample size'!$C$6,TRUE())</f>
        <v>4.69101248480052E-037</v>
      </c>
    </row>
    <row r="1675" customFormat="false" ht="15" hidden="false" customHeight="false" outlineLevel="0" collapsed="false">
      <c r="A1675" s="0" t="n">
        <v>1674</v>
      </c>
      <c r="B1675" s="0" t="n">
        <f aca="false">POISSON('Sample size'!$C$7,A1675*'Sample size'!$C$6,TRUE())</f>
        <v>4.46222910624248E-037</v>
      </c>
    </row>
    <row r="1676" customFormat="false" ht="15" hidden="false" customHeight="false" outlineLevel="0" collapsed="false">
      <c r="A1676" s="0" t="n">
        <v>1675</v>
      </c>
      <c r="B1676" s="0" t="n">
        <f aca="false">POISSON('Sample size'!$C$7,A1676*'Sample size'!$C$6,TRUE())</f>
        <v>4.24460362472138E-037</v>
      </c>
    </row>
    <row r="1677" customFormat="false" ht="15" hidden="false" customHeight="false" outlineLevel="0" collapsed="false">
      <c r="A1677" s="0" t="n">
        <v>1676</v>
      </c>
      <c r="B1677" s="0" t="n">
        <f aca="false">POISSON('Sample size'!$C$7,A1677*'Sample size'!$C$6,TRUE())</f>
        <v>4.03759186317732E-037</v>
      </c>
    </row>
    <row r="1678" customFormat="false" ht="15" hidden="false" customHeight="false" outlineLevel="0" collapsed="false">
      <c r="A1678" s="0" t="n">
        <v>1677</v>
      </c>
      <c r="B1678" s="0" t="n">
        <f aca="false">POISSON('Sample size'!$C$7,A1678*'Sample size'!$C$6,TRUE())</f>
        <v>3.84067618437894E-037</v>
      </c>
    </row>
    <row r="1679" customFormat="false" ht="15" hidden="false" customHeight="false" outlineLevel="0" collapsed="false">
      <c r="A1679" s="0" t="n">
        <v>1678</v>
      </c>
      <c r="B1679" s="0" t="n">
        <f aca="false">POISSON('Sample size'!$C$7,A1679*'Sample size'!$C$6,TRUE())</f>
        <v>3.65336419656038E-037</v>
      </c>
    </row>
    <row r="1680" customFormat="false" ht="15" hidden="false" customHeight="false" outlineLevel="0" collapsed="false">
      <c r="A1680" s="0" t="n">
        <v>1679</v>
      </c>
      <c r="B1680" s="0" t="n">
        <f aca="false">POISSON('Sample size'!$C$7,A1680*'Sample size'!$C$6,TRUE())</f>
        <v>3.47518752218566E-037</v>
      </c>
    </row>
    <row r="1681" customFormat="false" ht="15" hidden="false" customHeight="false" outlineLevel="0" collapsed="false">
      <c r="A1681" s="0" t="n">
        <v>1680</v>
      </c>
      <c r="B1681" s="0" t="n">
        <f aca="false">POISSON('Sample size'!$C$7,A1681*'Sample size'!$C$6,TRUE())</f>
        <v>3.30570062676073E-037</v>
      </c>
    </row>
    <row r="1682" customFormat="false" ht="15" hidden="false" customHeight="false" outlineLevel="0" collapsed="false">
      <c r="A1682" s="0" t="n">
        <v>1681</v>
      </c>
      <c r="B1682" s="0" t="n">
        <f aca="false">POISSON('Sample size'!$C$7,A1682*'Sample size'!$C$6,TRUE())</f>
        <v>3.14447970476523E-037</v>
      </c>
    </row>
    <row r="1683" customFormat="false" ht="15" hidden="false" customHeight="false" outlineLevel="0" collapsed="false">
      <c r="A1683" s="0" t="n">
        <v>1682</v>
      </c>
      <c r="B1683" s="0" t="n">
        <f aca="false">POISSON('Sample size'!$C$7,A1683*'Sample size'!$C$6,TRUE())</f>
        <v>2.99112161991801E-037</v>
      </c>
    </row>
    <row r="1684" customFormat="false" ht="15" hidden="false" customHeight="false" outlineLevel="0" collapsed="false">
      <c r="A1684" s="0" t="n">
        <v>1683</v>
      </c>
      <c r="B1684" s="0" t="n">
        <f aca="false">POISSON('Sample size'!$C$7,A1684*'Sample size'!$C$6,TRUE())</f>
        <v>2.84524289712626E-037</v>
      </c>
    </row>
    <row r="1685" customFormat="false" ht="15" hidden="false" customHeight="false" outlineLevel="0" collapsed="false">
      <c r="A1685" s="0" t="n">
        <v>1684</v>
      </c>
      <c r="B1685" s="0" t="n">
        <f aca="false">POISSON('Sample size'!$C$7,A1685*'Sample size'!$C$6,TRUE())</f>
        <v>2.70647876359817E-037</v>
      </c>
    </row>
    <row r="1686" customFormat="false" ht="15" hidden="false" customHeight="false" outlineLevel="0" collapsed="false">
      <c r="A1686" s="0" t="n">
        <v>1685</v>
      </c>
      <c r="B1686" s="0" t="n">
        <f aca="false">POISSON('Sample size'!$C$7,A1686*'Sample size'!$C$6,TRUE())</f>
        <v>2.57448223672089E-037</v>
      </c>
    </row>
    <row r="1687" customFormat="false" ht="15" hidden="false" customHeight="false" outlineLevel="0" collapsed="false">
      <c r="A1687" s="0" t="n">
        <v>1686</v>
      </c>
      <c r="B1687" s="0" t="n">
        <f aca="false">POISSON('Sample size'!$C$7,A1687*'Sample size'!$C$6,TRUE())</f>
        <v>2.4489232564233E-037</v>
      </c>
    </row>
    <row r="1688" customFormat="false" ht="15" hidden="false" customHeight="false" outlineLevel="0" collapsed="false">
      <c r="A1688" s="0" t="n">
        <v>1687</v>
      </c>
      <c r="B1688" s="0" t="n">
        <f aca="false">POISSON('Sample size'!$C$7,A1688*'Sample size'!$C$6,TRUE())</f>
        <v>2.32948785985396E-037</v>
      </c>
    </row>
    <row r="1689" customFormat="false" ht="15" hidden="false" customHeight="false" outlineLevel="0" collapsed="false">
      <c r="A1689" s="0" t="n">
        <v>1688</v>
      </c>
      <c r="B1689" s="0" t="n">
        <f aca="false">POISSON('Sample size'!$C$7,A1689*'Sample size'!$C$6,TRUE())</f>
        <v>2.21587739631028E-037</v>
      </c>
    </row>
    <row r="1690" customFormat="false" ht="15" hidden="false" customHeight="false" outlineLevel="0" collapsed="false">
      <c r="A1690" s="0" t="n">
        <v>1689</v>
      </c>
      <c r="B1690" s="0" t="n">
        <f aca="false">POISSON('Sample size'!$C$7,A1690*'Sample size'!$C$6,TRUE())</f>
        <v>2.10780778045638E-037</v>
      </c>
    </row>
    <row r="1691" customFormat="false" ht="15" hidden="false" customHeight="false" outlineLevel="0" collapsed="false">
      <c r="A1691" s="0" t="n">
        <v>1690</v>
      </c>
      <c r="B1691" s="0" t="n">
        <f aca="false">POISSON('Sample size'!$C$7,A1691*'Sample size'!$C$6,TRUE())</f>
        <v>2.00500878196165E-037</v>
      </c>
    </row>
    <row r="1692" customFormat="false" ht="15" hidden="false" customHeight="false" outlineLevel="0" collapsed="false">
      <c r="A1692" s="0" t="n">
        <v>1691</v>
      </c>
      <c r="B1692" s="0" t="n">
        <f aca="false">POISSON('Sample size'!$C$7,A1692*'Sample size'!$C$6,TRUE())</f>
        <v>1.90722334978424E-037</v>
      </c>
    </row>
    <row r="1693" customFormat="false" ht="15" hidden="false" customHeight="false" outlineLevel="0" collapsed="false">
      <c r="A1693" s="0" t="n">
        <v>1692</v>
      </c>
      <c r="B1693" s="0" t="n">
        <f aca="false">POISSON('Sample size'!$C$7,A1693*'Sample size'!$C$6,TRUE())</f>
        <v>1.81420696940959E-037</v>
      </c>
    </row>
    <row r="1694" customFormat="false" ht="15" hidden="false" customHeight="false" outlineLevel="0" collapsed="false">
      <c r="A1694" s="0" t="n">
        <v>1693</v>
      </c>
      <c r="B1694" s="0" t="n">
        <f aca="false">POISSON('Sample size'!$C$7,A1694*'Sample size'!$C$6,TRUE())</f>
        <v>1.72572705143668E-037</v>
      </c>
    </row>
    <row r="1695" customFormat="false" ht="15" hidden="false" customHeight="false" outlineLevel="0" collapsed="false">
      <c r="A1695" s="0" t="n">
        <v>1694</v>
      </c>
      <c r="B1695" s="0" t="n">
        <f aca="false">POISSON('Sample size'!$C$7,A1695*'Sample size'!$C$6,TRUE())</f>
        <v>1.64156234998343E-037</v>
      </c>
    </row>
    <row r="1696" customFormat="false" ht="15" hidden="false" customHeight="false" outlineLevel="0" collapsed="false">
      <c r="A1696" s="0" t="n">
        <v>1695</v>
      </c>
      <c r="B1696" s="0" t="n">
        <f aca="false">POISSON('Sample size'!$C$7,A1696*'Sample size'!$C$6,TRUE())</f>
        <v>1.56150240945678E-037</v>
      </c>
    </row>
    <row r="1697" customFormat="false" ht="15" hidden="false" customHeight="false" outlineLevel="0" collapsed="false">
      <c r="A1697" s="0" t="n">
        <v>1696</v>
      </c>
      <c r="B1697" s="0" t="n">
        <f aca="false">POISSON('Sample size'!$C$7,A1697*'Sample size'!$C$6,TRUE())</f>
        <v>1.48534703830403E-037</v>
      </c>
    </row>
    <row r="1698" customFormat="false" ht="15" hidden="false" customHeight="false" outlineLevel="0" collapsed="false">
      <c r="A1698" s="0" t="n">
        <v>1697</v>
      </c>
      <c r="B1698" s="0" t="n">
        <f aca="false">POISSON('Sample size'!$C$7,A1698*'Sample size'!$C$6,TRUE())</f>
        <v>1.41290580842979E-037</v>
      </c>
    </row>
    <row r="1699" customFormat="false" ht="15" hidden="false" customHeight="false" outlineLevel="0" collapsed="false">
      <c r="A1699" s="0" t="n">
        <v>1698</v>
      </c>
      <c r="B1699" s="0" t="n">
        <f aca="false">POISSON('Sample size'!$C$7,A1699*'Sample size'!$C$6,TRUE())</f>
        <v>1.34399757902639E-037</v>
      </c>
    </row>
    <row r="1700" customFormat="false" ht="15" hidden="false" customHeight="false" outlineLevel="0" collapsed="false">
      <c r="A1700" s="0" t="n">
        <v>1699</v>
      </c>
      <c r="B1700" s="0" t="n">
        <f aca="false">POISSON('Sample size'!$C$7,A1700*'Sample size'!$C$6,TRUE())</f>
        <v>1.27845004362763E-037</v>
      </c>
    </row>
    <row r="1701" customFormat="false" ht="15" hidden="false" customHeight="false" outlineLevel="0" collapsed="false">
      <c r="A1701" s="0" t="n">
        <v>1700</v>
      </c>
      <c r="B1701" s="0" t="n">
        <f aca="false">POISSON('Sample size'!$C$7,A1701*'Sample size'!$C$6,TRUE())</f>
        <v>1.21609929925283E-037</v>
      </c>
    </row>
    <row r="1702" customFormat="false" ht="15" hidden="false" customHeight="false" outlineLevel="0" collapsed="false">
      <c r="A1702" s="0" t="n">
        <v>1701</v>
      </c>
      <c r="B1702" s="0" t="n">
        <f aca="false">POISSON('Sample size'!$C$7,A1702*'Sample size'!$C$6,TRUE())</f>
        <v>1.15678943656397E-037</v>
      </c>
    </row>
    <row r="1703" customFormat="false" ht="15" hidden="false" customHeight="false" outlineLevel="0" collapsed="false">
      <c r="A1703" s="0" t="n">
        <v>1702</v>
      </c>
      <c r="B1703" s="0" t="n">
        <f aca="false">POISSON('Sample size'!$C$7,A1703*'Sample size'!$C$6,TRUE())</f>
        <v>1.10037215001126E-037</v>
      </c>
    </row>
    <row r="1704" customFormat="false" ht="15" hidden="false" customHeight="false" outlineLevel="0" collapsed="false">
      <c r="A1704" s="0" t="n">
        <v>1703</v>
      </c>
      <c r="B1704" s="0" t="n">
        <f aca="false">POISSON('Sample size'!$C$7,A1704*'Sample size'!$C$6,TRUE())</f>
        <v>1.04670636699182E-037</v>
      </c>
    </row>
    <row r="1705" customFormat="false" ht="15" hidden="false" customHeight="false" outlineLevel="0" collapsed="false">
      <c r="A1705" s="0" t="n">
        <v>1704</v>
      </c>
      <c r="B1705" s="0" t="n">
        <f aca="false">POISSON('Sample size'!$C$7,A1705*'Sample size'!$C$6,TRUE())</f>
        <v>9.95657895094869E-038</v>
      </c>
    </row>
    <row r="1706" customFormat="false" ht="15" hidden="false" customHeight="false" outlineLevel="0" collapsed="false">
      <c r="A1706" s="0" t="n">
        <v>1705</v>
      </c>
      <c r="B1706" s="0" t="n">
        <f aca="false">POISSON('Sample size'!$C$7,A1706*'Sample size'!$C$6,TRUE())</f>
        <v>9.47099086550687E-038</v>
      </c>
    </row>
    <row r="1707" customFormat="false" ht="15" hidden="false" customHeight="false" outlineLevel="0" collapsed="false">
      <c r="A1707" s="0" t="n">
        <v>1706</v>
      </c>
      <c r="B1707" s="0" t="n">
        <f aca="false">POISSON('Sample size'!$C$7,A1707*'Sample size'!$C$6,TRUE())</f>
        <v>9.00908519044752E-038</v>
      </c>
    </row>
    <row r="1708" customFormat="false" ht="15" hidden="false" customHeight="false" outlineLevel="0" collapsed="false">
      <c r="A1708" s="0" t="n">
        <v>1707</v>
      </c>
      <c r="B1708" s="0" t="n">
        <f aca="false">POISSON('Sample size'!$C$7,A1708*'Sample size'!$C$6,TRUE())</f>
        <v>8.56970692098732E-038</v>
      </c>
    </row>
    <row r="1709" customFormat="false" ht="15" hidden="false" customHeight="false" outlineLevel="0" collapsed="false">
      <c r="A1709" s="0" t="n">
        <v>1708</v>
      </c>
      <c r="B1709" s="0" t="n">
        <f aca="false">POISSON('Sample size'!$C$7,A1709*'Sample size'!$C$6,TRUE())</f>
        <v>8.15175738259058E-038</v>
      </c>
    </row>
    <row r="1710" customFormat="false" ht="15" hidden="false" customHeight="false" outlineLevel="0" collapsed="false">
      <c r="A1710" s="0" t="n">
        <v>1709</v>
      </c>
      <c r="B1710" s="0" t="n">
        <f aca="false">POISSON('Sample size'!$C$7,A1710*'Sample size'!$C$6,TRUE())</f>
        <v>7.75419148371111E-038</v>
      </c>
    </row>
    <row r="1711" customFormat="false" ht="15" hidden="false" customHeight="false" outlineLevel="0" collapsed="false">
      <c r="A1711" s="0" t="n">
        <v>1710</v>
      </c>
      <c r="B1711" s="0" t="n">
        <f aca="false">POISSON('Sample size'!$C$7,A1711*'Sample size'!$C$6,TRUE())</f>
        <v>7.37601510251888E-038</v>
      </c>
    </row>
    <row r="1712" customFormat="false" ht="15" hidden="false" customHeight="false" outlineLevel="0" collapsed="false">
      <c r="A1712" s="0" t="n">
        <v>1711</v>
      </c>
      <c r="B1712" s="0" t="n">
        <f aca="false">POISSON('Sample size'!$C$7,A1712*'Sample size'!$C$6,TRUE())</f>
        <v>7.01628260107753E-038</v>
      </c>
    </row>
    <row r="1713" customFormat="false" ht="15" hidden="false" customHeight="false" outlineLevel="0" collapsed="false">
      <c r="A1713" s="0" t="n">
        <v>1712</v>
      </c>
      <c r="B1713" s="0" t="n">
        <f aca="false">POISSON('Sample size'!$C$7,A1713*'Sample size'!$C$6,TRUE())</f>
        <v>6.67409446075737E-038</v>
      </c>
    </row>
    <row r="1714" customFormat="false" ht="15" hidden="false" customHeight="false" outlineLevel="0" collapsed="false">
      <c r="A1714" s="0" t="n">
        <v>1713</v>
      </c>
      <c r="B1714" s="0" t="n">
        <f aca="false">POISSON('Sample size'!$C$7,A1714*'Sample size'!$C$6,TRUE())</f>
        <v>6.34859503296965E-038</v>
      </c>
    </row>
    <row r="1715" customFormat="false" ht="15" hidden="false" customHeight="false" outlineLevel="0" collapsed="false">
      <c r="A1715" s="0" t="n">
        <v>1714</v>
      </c>
      <c r="B1715" s="0" t="n">
        <f aca="false">POISSON('Sample size'!$C$7,A1715*'Sample size'!$C$6,TRUE())</f>
        <v>6.03897039959983E-038</v>
      </c>
    </row>
    <row r="1716" customFormat="false" ht="15" hidden="false" customHeight="false" outlineLevel="0" collapsed="false">
      <c r="A1716" s="0" t="n">
        <v>1715</v>
      </c>
      <c r="B1716" s="0" t="n">
        <f aca="false">POISSON('Sample size'!$C$7,A1716*'Sample size'!$C$6,TRUE())</f>
        <v>5.74444633778821E-038</v>
      </c>
    </row>
    <row r="1717" customFormat="false" ht="15" hidden="false" customHeight="false" outlineLevel="0" collapsed="false">
      <c r="A1717" s="0" t="n">
        <v>1716</v>
      </c>
      <c r="B1717" s="0" t="n">
        <f aca="false">POISSON('Sample size'!$C$7,A1717*'Sample size'!$C$6,TRUE())</f>
        <v>5.46428638396945E-038</v>
      </c>
    </row>
    <row r="1718" customFormat="false" ht="15" hidden="false" customHeight="false" outlineLevel="0" collapsed="false">
      <c r="A1718" s="0" t="n">
        <v>1717</v>
      </c>
      <c r="B1718" s="0" t="n">
        <f aca="false">POISSON('Sample size'!$C$7,A1718*'Sample size'!$C$6,TRUE())</f>
        <v>5.19778999233036E-038</v>
      </c>
    </row>
    <row r="1719" customFormat="false" ht="15" hidden="false" customHeight="false" outlineLevel="0" collapsed="false">
      <c r="A1719" s="0" t="n">
        <v>1718</v>
      </c>
      <c r="B1719" s="0" t="n">
        <f aca="false">POISSON('Sample size'!$C$7,A1719*'Sample size'!$C$6,TRUE())</f>
        <v>4.94429078308E-038</v>
      </c>
    </row>
    <row r="1720" customFormat="false" ht="15" hidden="false" customHeight="false" outlineLevel="0" collapsed="false">
      <c r="A1720" s="0" t="n">
        <v>1719</v>
      </c>
      <c r="B1720" s="0" t="n">
        <f aca="false">POISSON('Sample size'!$C$7,A1720*'Sample size'!$C$6,TRUE())</f>
        <v>4.70315487615338E-038</v>
      </c>
    </row>
    <row r="1721" customFormat="false" ht="15" hidden="false" customHeight="false" outlineLevel="0" collapsed="false">
      <c r="A1721" s="0" t="n">
        <v>1720</v>
      </c>
      <c r="B1721" s="0" t="n">
        <f aca="false">POISSON('Sample size'!$C$7,A1721*'Sample size'!$C$6,TRUE())</f>
        <v>4.47377930618112E-038</v>
      </c>
    </row>
    <row r="1722" customFormat="false" ht="15" hidden="false" customHeight="false" outlineLevel="0" collapsed="false">
      <c r="A1722" s="0" t="n">
        <v>1721</v>
      </c>
      <c r="B1722" s="0" t="n">
        <f aca="false">POISSON('Sample size'!$C$7,A1722*'Sample size'!$C$6,TRUE())</f>
        <v>4.25559051476182E-038</v>
      </c>
    </row>
    <row r="1723" customFormat="false" ht="15" hidden="false" customHeight="false" outlineLevel="0" collapsed="false">
      <c r="A1723" s="0" t="n">
        <v>1722</v>
      </c>
      <c r="B1723" s="0" t="n">
        <f aca="false">POISSON('Sample size'!$C$7,A1723*'Sample size'!$C$6,TRUE())</f>
        <v>4.0480429162676E-038</v>
      </c>
    </row>
    <row r="1724" customFormat="false" ht="15" hidden="false" customHeight="false" outlineLevel="0" collapsed="false">
      <c r="A1724" s="0" t="n">
        <v>1723</v>
      </c>
      <c r="B1724" s="0" t="n">
        <f aca="false">POISSON('Sample size'!$C$7,A1724*'Sample size'!$C$6,TRUE())</f>
        <v>3.85061753359543E-038</v>
      </c>
    </row>
    <row r="1725" customFormat="false" ht="15" hidden="false" customHeight="false" outlineLevel="0" collapsed="false">
      <c r="A1725" s="0" t="n">
        <v>1724</v>
      </c>
      <c r="B1725" s="0" t="n">
        <f aca="false">POISSON('Sample size'!$C$7,A1725*'Sample size'!$C$6,TRUE())</f>
        <v>3.66282070045435E-038</v>
      </c>
    </row>
    <row r="1726" customFormat="false" ht="15" hidden="false" customHeight="false" outlineLevel="0" collapsed="false">
      <c r="A1726" s="0" t="n">
        <v>1725</v>
      </c>
      <c r="B1726" s="0" t="n">
        <f aca="false">POISSON('Sample size'!$C$7,A1726*'Sample size'!$C$6,TRUE())</f>
        <v>3.4841828269425E-038</v>
      </c>
    </row>
    <row r="1727" customFormat="false" ht="15" hidden="false" customHeight="false" outlineLevel="0" collapsed="false">
      <c r="A1727" s="0" t="n">
        <v>1726</v>
      </c>
      <c r="B1727" s="0" t="n">
        <f aca="false">POISSON('Sample size'!$C$7,A1727*'Sample size'!$C$6,TRUE())</f>
        <v>3.31425722532775E-038</v>
      </c>
    </row>
    <row r="1728" customFormat="false" ht="15" hidden="false" customHeight="false" outlineLevel="0" collapsed="false">
      <c r="A1728" s="0" t="n">
        <v>1727</v>
      </c>
      <c r="B1728" s="0" t="n">
        <f aca="false">POISSON('Sample size'!$C$7,A1728*'Sample size'!$C$6,TRUE())</f>
        <v>3.15261899309586E-038</v>
      </c>
    </row>
    <row r="1729" customFormat="false" ht="15" hidden="false" customHeight="false" outlineLevel="0" collapsed="false">
      <c r="A1729" s="0" t="n">
        <v>1728</v>
      </c>
      <c r="B1729" s="0" t="n">
        <f aca="false">POISSON('Sample size'!$C$7,A1729*'Sample size'!$C$6,TRUE())</f>
        <v>2.9988639504726E-038</v>
      </c>
    </row>
    <row r="1730" customFormat="false" ht="15" hidden="false" customHeight="false" outlineLevel="0" collapsed="false">
      <c r="A1730" s="0" t="n">
        <v>1729</v>
      </c>
      <c r="B1730" s="0" t="n">
        <f aca="false">POISSON('Sample size'!$C$7,A1730*'Sample size'!$C$6,TRUE())</f>
        <v>2.852607629764E-038</v>
      </c>
    </row>
    <row r="1731" customFormat="false" ht="15" hidden="false" customHeight="false" outlineLevel="0" collapsed="false">
      <c r="A1731" s="0" t="n">
        <v>1730</v>
      </c>
      <c r="B1731" s="0" t="n">
        <f aca="false">POISSON('Sample size'!$C$7,A1731*'Sample size'!$C$6,TRUE())</f>
        <v>2.71348431398676E-038</v>
      </c>
    </row>
    <row r="1732" customFormat="false" ht="15" hidden="false" customHeight="false" outlineLevel="0" collapsed="false">
      <c r="A1732" s="0" t="n">
        <v>1731</v>
      </c>
      <c r="B1732" s="0" t="n">
        <f aca="false">POISSON('Sample size'!$C$7,A1732*'Sample size'!$C$6,TRUE())</f>
        <v>2.58114612238531E-038</v>
      </c>
    </row>
    <row r="1733" customFormat="false" ht="15" hidden="false" customHeight="false" outlineLevel="0" collapsed="false">
      <c r="A1733" s="0" t="n">
        <v>1732</v>
      </c>
      <c r="B1733" s="0" t="n">
        <f aca="false">POISSON('Sample size'!$C$7,A1733*'Sample size'!$C$6,TRUE())</f>
        <v>2.45526214054884E-038</v>
      </c>
    </row>
    <row r="1734" customFormat="false" ht="15" hidden="false" customHeight="false" outlineLevel="0" collapsed="false">
      <c r="A1734" s="0" t="n">
        <v>1733</v>
      </c>
      <c r="B1734" s="0" t="n">
        <f aca="false">POISSON('Sample size'!$C$7,A1734*'Sample size'!$C$6,TRUE())</f>
        <v>2.33551759295267E-038</v>
      </c>
    </row>
    <row r="1735" customFormat="false" ht="15" hidden="false" customHeight="false" outlineLevel="0" collapsed="false">
      <c r="A1735" s="0" t="n">
        <v>1734</v>
      </c>
      <c r="B1735" s="0" t="n">
        <f aca="false">POISSON('Sample size'!$C$7,A1735*'Sample size'!$C$6,TRUE())</f>
        <v>2.22161305585567E-038</v>
      </c>
    </row>
    <row r="1736" customFormat="false" ht="15" hidden="false" customHeight="false" outlineLevel="0" collapsed="false">
      <c r="A1736" s="0" t="n">
        <v>1735</v>
      </c>
      <c r="B1736" s="0" t="n">
        <f aca="false">POISSON('Sample size'!$C$7,A1736*'Sample size'!$C$6,TRUE())</f>
        <v>2.11326370858486E-038</v>
      </c>
    </row>
    <row r="1737" customFormat="false" ht="15" hidden="false" customHeight="false" outlineLevel="0" collapsed="false">
      <c r="A1737" s="0" t="n">
        <v>1736</v>
      </c>
      <c r="B1737" s="0" t="n">
        <f aca="false">POISSON('Sample size'!$C$7,A1737*'Sample size'!$C$6,TRUE())</f>
        <v>2.0101986213354E-038</v>
      </c>
    </row>
    <row r="1738" customFormat="false" ht="15" hidden="false" customHeight="false" outlineLevel="0" collapsed="false">
      <c r="A1738" s="0" t="n">
        <v>1737</v>
      </c>
      <c r="B1738" s="0" t="n">
        <f aca="false">POISSON('Sample size'!$C$7,A1738*'Sample size'!$C$6,TRUE())</f>
        <v>1.91216007770501E-038</v>
      </c>
    </row>
    <row r="1739" customFormat="false" ht="15" hidden="false" customHeight="false" outlineLevel="0" collapsed="false">
      <c r="A1739" s="0" t="n">
        <v>1738</v>
      </c>
      <c r="B1739" s="0" t="n">
        <f aca="false">POISSON('Sample size'!$C$7,A1739*'Sample size'!$C$6,TRUE())</f>
        <v>1.81890293026858E-038</v>
      </c>
    </row>
    <row r="1740" customFormat="false" ht="15" hidden="false" customHeight="false" outlineLevel="0" collapsed="false">
      <c r="A1740" s="0" t="n">
        <v>1739</v>
      </c>
      <c r="B1740" s="0" t="n">
        <f aca="false">POISSON('Sample size'!$C$7,A1740*'Sample size'!$C$6,TRUE())</f>
        <v>1.73019398758205E-038</v>
      </c>
    </row>
    <row r="1741" customFormat="false" ht="15" hidden="false" customHeight="false" outlineLevel="0" collapsed="false">
      <c r="A1741" s="0" t="n">
        <v>1740</v>
      </c>
      <c r="B1741" s="0" t="n">
        <f aca="false">POISSON('Sample size'!$C$7,A1741*'Sample size'!$C$6,TRUE())</f>
        <v>1.64581143108227E-038</v>
      </c>
    </row>
    <row r="1742" customFormat="false" ht="15" hidden="false" customHeight="false" outlineLevel="0" collapsed="false">
      <c r="A1742" s="0" t="n">
        <v>1741</v>
      </c>
      <c r="B1742" s="0" t="n">
        <f aca="false">POISSON('Sample size'!$C$7,A1742*'Sample size'!$C$6,TRUE())</f>
        <v>1.56554426042507E-038</v>
      </c>
    </row>
    <row r="1743" customFormat="false" ht="15" hidden="false" customHeight="false" outlineLevel="0" collapsed="false">
      <c r="A1743" s="0" t="n">
        <v>1742</v>
      </c>
      <c r="B1743" s="0" t="n">
        <f aca="false">POISSON('Sample size'!$C$7,A1743*'Sample size'!$C$6,TRUE())</f>
        <v>1.48919176587454E-038</v>
      </c>
    </row>
    <row r="1744" customFormat="false" ht="15" hidden="false" customHeight="false" outlineLevel="0" collapsed="false">
      <c r="A1744" s="0" t="n">
        <v>1743</v>
      </c>
      <c r="B1744" s="0" t="n">
        <f aca="false">POISSON('Sample size'!$C$7,A1744*'Sample size'!$C$6,TRUE())</f>
        <v>1.41656302642404E-038</v>
      </c>
    </row>
    <row r="1745" customFormat="false" ht="15" hidden="false" customHeight="false" outlineLevel="0" collapsed="false">
      <c r="A1745" s="0" t="n">
        <v>1744</v>
      </c>
      <c r="B1745" s="0" t="n">
        <f aca="false">POISSON('Sample size'!$C$7,A1745*'Sample size'!$C$6,TRUE())</f>
        <v>1.34747643239434E-038</v>
      </c>
    </row>
    <row r="1746" customFormat="false" ht="15" hidden="false" customHeight="false" outlineLevel="0" collapsed="false">
      <c r="A1746" s="0" t="n">
        <v>1745</v>
      </c>
      <c r="B1746" s="0" t="n">
        <f aca="false">POISSON('Sample size'!$C$7,A1746*'Sample size'!$C$6,TRUE())</f>
        <v>1.28175923131474E-038</v>
      </c>
    </row>
    <row r="1747" customFormat="false" ht="15" hidden="false" customHeight="false" outlineLevel="0" collapsed="false">
      <c r="A1747" s="0" t="n">
        <v>1746</v>
      </c>
      <c r="B1747" s="0" t="n">
        <f aca="false">POISSON('Sample size'!$C$7,A1747*'Sample size'!$C$6,TRUE())</f>
        <v>1.21924709595199E-038</v>
      </c>
    </row>
    <row r="1748" customFormat="false" ht="15" hidden="false" customHeight="false" outlineLevel="0" collapsed="false">
      <c r="A1748" s="0" t="n">
        <v>1747</v>
      </c>
      <c r="B1748" s="0" t="n">
        <f aca="false">POISSON('Sample size'!$C$7,A1748*'Sample size'!$C$6,TRUE())</f>
        <v>1.15978371340658E-038</v>
      </c>
    </row>
    <row r="1749" customFormat="false" ht="15" hidden="false" customHeight="false" outlineLevel="0" collapsed="false">
      <c r="A1749" s="0" t="n">
        <v>1748</v>
      </c>
      <c r="B1749" s="0" t="n">
        <f aca="false">POISSON('Sample size'!$C$7,A1749*'Sample size'!$C$6,TRUE())</f>
        <v>1.10322039424904E-038</v>
      </c>
    </row>
    <row r="1750" customFormat="false" ht="15" hidden="false" customHeight="false" outlineLevel="0" collapsed="false">
      <c r="A1750" s="0" t="n">
        <v>1749</v>
      </c>
      <c r="B1750" s="0" t="n">
        <f aca="false">POISSON('Sample size'!$C$7,A1750*'Sample size'!$C$6,TRUE())</f>
        <v>1.04941570071897E-038</v>
      </c>
    </row>
    <row r="1751" customFormat="false" ht="15" hidden="false" customHeight="false" outlineLevel="0" collapsed="false">
      <c r="A1751" s="0" t="n">
        <v>1750</v>
      </c>
      <c r="B1751" s="0" t="n">
        <f aca="false">POISSON('Sample size'!$C$7,A1751*'Sample size'!$C$6,TRUE())</f>
        <v>9.98235093056925E-039</v>
      </c>
    </row>
    <row r="1752" customFormat="false" ht="15" hidden="false" customHeight="false" outlineLevel="0" collapsed="false">
      <c r="A1752" s="0" t="n">
        <v>1751</v>
      </c>
      <c r="B1752" s="0" t="n">
        <f aca="false">POISSON('Sample size'!$C$7,A1752*'Sample size'!$C$6,TRUE())</f>
        <v>9.49550593084944E-039</v>
      </c>
    </row>
    <row r="1753" customFormat="false" ht="15" hidden="false" customHeight="false" outlineLevel="0" collapsed="false">
      <c r="A1753" s="0" t="n">
        <v>1752</v>
      </c>
      <c r="B1753" s="0" t="n">
        <f aca="false">POISSON('Sample size'!$C$7,A1753*'Sample size'!$C$6,TRUE())</f>
        <v>9.03240464194506E-039</v>
      </c>
    </row>
    <row r="1754" customFormat="false" ht="15" hidden="false" customHeight="false" outlineLevel="0" collapsed="false">
      <c r="A1754" s="0" t="n">
        <v>1753</v>
      </c>
      <c r="B1754" s="0" t="n">
        <f aca="false">POISSON('Sample size'!$C$7,A1754*'Sample size'!$C$6,TRUE())</f>
        <v>8.591889069415E-039</v>
      </c>
    </row>
    <row r="1755" customFormat="false" ht="15" hidden="false" customHeight="false" outlineLevel="0" collapsed="false">
      <c r="A1755" s="0" t="n">
        <v>1754</v>
      </c>
      <c r="B1755" s="0" t="n">
        <f aca="false">POISSON('Sample size'!$C$7,A1755*'Sample size'!$C$6,TRUE())</f>
        <v>8.17285769487363E-039</v>
      </c>
    </row>
    <row r="1756" customFormat="false" ht="15" hidden="false" customHeight="false" outlineLevel="0" collapsed="false">
      <c r="A1756" s="0" t="n">
        <v>1755</v>
      </c>
      <c r="B1756" s="0" t="n">
        <f aca="false">POISSON('Sample size'!$C$7,A1756*'Sample size'!$C$6,TRUE())</f>
        <v>7.7742627216209E-039</v>
      </c>
    </row>
    <row r="1757" customFormat="false" ht="15" hidden="false" customHeight="false" outlineLevel="0" collapsed="false">
      <c r="A1757" s="0" t="n">
        <v>1756</v>
      </c>
      <c r="B1757" s="0" t="n">
        <f aca="false">POISSON('Sample size'!$C$7,A1757*'Sample size'!$C$6,TRUE())</f>
        <v>7.39510745460472E-039</v>
      </c>
    </row>
    <row r="1758" customFormat="false" ht="15" hidden="false" customHeight="false" outlineLevel="0" collapsed="false">
      <c r="A1758" s="0" t="n">
        <v>1757</v>
      </c>
      <c r="B1758" s="0" t="n">
        <f aca="false">POISSON('Sample size'!$C$7,A1758*'Sample size'!$C$6,TRUE())</f>
        <v>7.0344438081646E-039</v>
      </c>
    </row>
    <row r="1759" customFormat="false" ht="15" hidden="false" customHeight="false" outlineLevel="0" collapsed="false">
      <c r="A1759" s="0" t="n">
        <v>1758</v>
      </c>
      <c r="B1759" s="0" t="n">
        <f aca="false">POISSON('Sample size'!$C$7,A1759*'Sample size'!$C$6,TRUE())</f>
        <v>6.69136993532305E-039</v>
      </c>
    </row>
    <row r="1760" customFormat="false" ht="15" hidden="false" customHeight="false" outlineLevel="0" collapsed="false">
      <c r="A1760" s="0" t="n">
        <v>1759</v>
      </c>
      <c r="B1760" s="0" t="n">
        <f aca="false">POISSON('Sample size'!$C$7,A1760*'Sample size'!$C$6,TRUE())</f>
        <v>6.36502797269874E-039</v>
      </c>
    </row>
    <row r="1761" customFormat="false" ht="15" hidden="false" customHeight="false" outlineLevel="0" collapsed="false">
      <c r="A1761" s="0" t="n">
        <v>1760</v>
      </c>
      <c r="B1761" s="0" t="n">
        <f aca="false">POISSON('Sample size'!$C$7,A1761*'Sample size'!$C$6,TRUE())</f>
        <v>6.05460189540119E-039</v>
      </c>
    </row>
    <row r="1762" customFormat="false" ht="15" hidden="false" customHeight="false" outlineLevel="0" collapsed="false">
      <c r="A1762" s="0" t="n">
        <v>1761</v>
      </c>
      <c r="B1762" s="0" t="n">
        <f aca="false">POISSON('Sample size'!$C$7,A1762*'Sample size'!$C$6,TRUE())</f>
        <v>5.75931547654334E-039</v>
      </c>
    </row>
    <row r="1763" customFormat="false" ht="15" hidden="false" customHeight="false" outlineLevel="0" collapsed="false">
      <c r="A1763" s="0" t="n">
        <v>1762</v>
      </c>
      <c r="B1763" s="0" t="n">
        <f aca="false">POISSON('Sample size'!$C$7,A1763*'Sample size'!$C$6,TRUE())</f>
        <v>5.47843034627039E-039</v>
      </c>
    </row>
    <row r="1764" customFormat="false" ht="15" hidden="false" customHeight="false" outlineLevel="0" collapsed="false">
      <c r="A1764" s="0" t="n">
        <v>1763</v>
      </c>
      <c r="B1764" s="0" t="n">
        <f aca="false">POISSON('Sample size'!$C$7,A1764*'Sample size'!$C$6,TRUE())</f>
        <v>5.21124414545005E-039</v>
      </c>
    </row>
    <row r="1765" customFormat="false" ht="15" hidden="false" customHeight="false" outlineLevel="0" collapsed="false">
      <c r="A1765" s="0" t="n">
        <v>1764</v>
      </c>
      <c r="B1765" s="0" t="n">
        <f aca="false">POISSON('Sample size'!$C$7,A1765*'Sample size'!$C$6,TRUE())</f>
        <v>4.95708876940918E-039</v>
      </c>
    </row>
    <row r="1766" customFormat="false" ht="15" hidden="false" customHeight="false" outlineLevel="0" collapsed="false">
      <c r="A1766" s="0" t="n">
        <v>1765</v>
      </c>
      <c r="B1766" s="0" t="n">
        <f aca="false">POISSON('Sample size'!$C$7,A1766*'Sample size'!$C$6,TRUE())</f>
        <v>4.71532869732406E-039</v>
      </c>
    </row>
    <row r="1767" customFormat="false" ht="15" hidden="false" customHeight="false" outlineLevel="0" collapsed="false">
      <c r="A1767" s="0" t="n">
        <v>1766</v>
      </c>
      <c r="B1767" s="0" t="n">
        <f aca="false">POISSON('Sample size'!$C$7,A1767*'Sample size'!$C$6,TRUE())</f>
        <v>4.48535940308721E-039</v>
      </c>
    </row>
    <row r="1768" customFormat="false" ht="15" hidden="false" customHeight="false" outlineLevel="0" collapsed="false">
      <c r="A1768" s="0" t="n">
        <v>1767</v>
      </c>
      <c r="B1768" s="0" t="n">
        <f aca="false">POISSON('Sample size'!$C$7,A1768*'Sample size'!$C$6,TRUE())</f>
        <v>4.26660584367753E-039</v>
      </c>
    </row>
    <row r="1769" customFormat="false" ht="15" hidden="false" customHeight="false" outlineLevel="0" collapsed="false">
      <c r="A1769" s="0" t="n">
        <v>1768</v>
      </c>
      <c r="B1769" s="0" t="n">
        <f aca="false">POISSON('Sample size'!$C$7,A1769*'Sample size'!$C$6,TRUE())</f>
        <v>4.05852102125277E-039</v>
      </c>
    </row>
    <row r="1770" customFormat="false" ht="15" hidden="false" customHeight="false" outlineLevel="0" collapsed="false">
      <c r="A1770" s="0" t="n">
        <v>1769</v>
      </c>
      <c r="B1770" s="0" t="n">
        <f aca="false">POISSON('Sample size'!$C$7,A1770*'Sample size'!$C$6,TRUE())</f>
        <v>3.86058461537033E-039</v>
      </c>
    </row>
    <row r="1771" customFormat="false" ht="15" hidden="false" customHeight="false" outlineLevel="0" collapsed="false">
      <c r="A1771" s="0" t="n">
        <v>1770</v>
      </c>
      <c r="B1771" s="0" t="n">
        <f aca="false">POISSON('Sample size'!$C$7,A1771*'Sample size'!$C$6,TRUE())</f>
        <v>3.67230168191504E-039</v>
      </c>
    </row>
    <row r="1772" customFormat="false" ht="15" hidden="false" customHeight="false" outlineLevel="0" collapsed="false">
      <c r="A1772" s="0" t="n">
        <v>1771</v>
      </c>
      <c r="B1772" s="0" t="n">
        <f aca="false">POISSON('Sample size'!$C$7,A1772*'Sample size'!$C$6,TRUE())</f>
        <v>3.49320141548101E-039</v>
      </c>
    </row>
    <row r="1773" customFormat="false" ht="15" hidden="false" customHeight="false" outlineLevel="0" collapsed="false">
      <c r="A1773" s="0" t="n">
        <v>1772</v>
      </c>
      <c r="B1773" s="0" t="n">
        <f aca="false">POISSON('Sample size'!$C$7,A1773*'Sample size'!$C$6,TRUE())</f>
        <v>3.32283597211309E-039</v>
      </c>
    </row>
    <row r="1774" customFormat="false" ht="15" hidden="false" customHeight="false" outlineLevel="0" collapsed="false">
      <c r="A1774" s="0" t="n">
        <v>1773</v>
      </c>
      <c r="B1774" s="0" t="n">
        <f aca="false">POISSON('Sample size'!$C$7,A1774*'Sample size'!$C$6,TRUE())</f>
        <v>3.16077934946341E-039</v>
      </c>
    </row>
    <row r="1775" customFormat="false" ht="15" hidden="false" customHeight="false" outlineLevel="0" collapsed="false">
      <c r="A1775" s="0" t="n">
        <v>1774</v>
      </c>
      <c r="B1775" s="0" t="n">
        <f aca="false">POISSON('Sample size'!$C$7,A1775*'Sample size'!$C$6,TRUE())</f>
        <v>3.00662632156383E-039</v>
      </c>
    </row>
    <row r="1776" customFormat="false" ht="15" hidden="false" customHeight="false" outlineLevel="0" collapsed="false">
      <c r="A1776" s="0" t="n">
        <v>1775</v>
      </c>
      <c r="B1776" s="0" t="n">
        <f aca="false">POISSON('Sample size'!$C$7,A1776*'Sample size'!$C$6,TRUE())</f>
        <v>2.85999142554987E-039</v>
      </c>
    </row>
    <row r="1777" customFormat="false" ht="15" hidden="false" customHeight="false" outlineLevel="0" collapsed="false">
      <c r="A1777" s="0" t="n">
        <v>1776</v>
      </c>
      <c r="B1777" s="0" t="n">
        <f aca="false">POISSON('Sample size'!$C$7,A1777*'Sample size'!$C$6,TRUE())</f>
        <v>2.72050799780275E-039</v>
      </c>
    </row>
    <row r="1778" customFormat="false" ht="15" hidden="false" customHeight="false" outlineLevel="0" collapsed="false">
      <c r="A1778" s="0" t="n">
        <v>1777</v>
      </c>
      <c r="B1778" s="0" t="n">
        <f aca="false">POISSON('Sample size'!$C$7,A1778*'Sample size'!$C$6,TRUE())</f>
        <v>2.58782725709951E-039</v>
      </c>
    </row>
    <row r="1779" customFormat="false" ht="15" hidden="false" customHeight="false" outlineLevel="0" collapsed="false">
      <c r="A1779" s="0" t="n">
        <v>1778</v>
      </c>
      <c r="B1779" s="0" t="n">
        <f aca="false">POISSON('Sample size'!$C$7,A1779*'Sample size'!$C$6,TRUE())</f>
        <v>2.46161743247803E-039</v>
      </c>
    </row>
    <row r="1780" customFormat="false" ht="15" hidden="false" customHeight="false" outlineLevel="0" collapsed="false">
      <c r="A1780" s="0" t="n">
        <v>1779</v>
      </c>
      <c r="B1780" s="0" t="n">
        <f aca="false">POISSON('Sample size'!$C$7,A1780*'Sample size'!$C$6,TRUE())</f>
        <v>2.34156293363701E-039</v>
      </c>
    </row>
    <row r="1781" customFormat="false" ht="15" hidden="false" customHeight="false" outlineLevel="0" collapsed="false">
      <c r="A1781" s="0" t="n">
        <v>1780</v>
      </c>
      <c r="B1781" s="0" t="n">
        <f aca="false">POISSON('Sample size'!$C$7,A1781*'Sample size'!$C$6,TRUE())</f>
        <v>2.22736356179574E-039</v>
      </c>
    </row>
    <row r="1782" customFormat="false" ht="15" hidden="false" customHeight="false" outlineLevel="0" collapsed="false">
      <c r="A1782" s="0" t="n">
        <v>1781</v>
      </c>
      <c r="B1782" s="0" t="n">
        <f aca="false">POISSON('Sample size'!$C$7,A1782*'Sample size'!$C$6,TRUE())</f>
        <v>2.1187337590408E-039</v>
      </c>
    </row>
    <row r="1783" customFormat="false" ht="15" hidden="false" customHeight="false" outlineLevel="0" collapsed="false">
      <c r="A1783" s="0" t="n">
        <v>1782</v>
      </c>
      <c r="B1783" s="0" t="n">
        <f aca="false">POISSON('Sample size'!$C$7,A1783*'Sample size'!$C$6,TRUE())</f>
        <v>2.01540189428262E-039</v>
      </c>
    </row>
    <row r="1784" customFormat="false" ht="15" hidden="false" customHeight="false" outlineLevel="0" collapsed="false">
      <c r="A1784" s="0" t="n">
        <v>1783</v>
      </c>
      <c r="B1784" s="0" t="n">
        <f aca="false">POISSON('Sample size'!$C$7,A1784*'Sample size'!$C$6,TRUE())</f>
        <v>1.91710958403611E-039</v>
      </c>
    </row>
    <row r="1785" customFormat="false" ht="15" hidden="false" customHeight="false" outlineLevel="0" collapsed="false">
      <c r="A1785" s="0" t="n">
        <v>1784</v>
      </c>
      <c r="B1785" s="0" t="n">
        <f aca="false">POISSON('Sample size'!$C$7,A1785*'Sample size'!$C$6,TRUE())</f>
        <v>1.82361104632748E-039</v>
      </c>
    </row>
    <row r="1786" customFormat="false" ht="15" hidden="false" customHeight="false" outlineLevel="0" collapsed="false">
      <c r="A1786" s="0" t="n">
        <v>1785</v>
      </c>
      <c r="B1786" s="0" t="n">
        <f aca="false">POISSON('Sample size'!$C$7,A1786*'Sample size'!$C$6,TRUE())</f>
        <v>1.73467248611124E-039</v>
      </c>
    </row>
    <row r="1787" customFormat="false" ht="15" hidden="false" customHeight="false" outlineLevel="0" collapsed="false">
      <c r="A1787" s="0" t="n">
        <v>1786</v>
      </c>
      <c r="B1787" s="0" t="n">
        <f aca="false">POISSON('Sample size'!$C$7,A1787*'Sample size'!$C$6,TRUE())</f>
        <v>1.6500715106608E-039</v>
      </c>
    </row>
    <row r="1788" customFormat="false" ht="15" hidden="false" customHeight="false" outlineLevel="0" collapsed="false">
      <c r="A1788" s="0" t="n">
        <v>1787</v>
      </c>
      <c r="B1788" s="0" t="n">
        <f aca="false">POISSON('Sample size'!$C$7,A1788*'Sample size'!$C$6,TRUE())</f>
        <v>1.5695965734709E-039</v>
      </c>
    </row>
    <row r="1789" customFormat="false" ht="15" hidden="false" customHeight="false" outlineLevel="0" collapsed="false">
      <c r="A1789" s="0" t="n">
        <v>1788</v>
      </c>
      <c r="B1789" s="0" t="n">
        <f aca="false">POISSON('Sample size'!$C$7,A1789*'Sample size'!$C$6,TRUE())</f>
        <v>1.49304644528102E-039</v>
      </c>
    </row>
    <row r="1790" customFormat="false" ht="15" hidden="false" customHeight="false" outlineLevel="0" collapsed="false">
      <c r="A1790" s="0" t="n">
        <v>1789</v>
      </c>
      <c r="B1790" s="0" t="n">
        <f aca="false">POISSON('Sample size'!$C$7,A1790*'Sample size'!$C$6,TRUE())</f>
        <v>1.42022971089751E-039</v>
      </c>
    </row>
    <row r="1791" customFormat="false" ht="15" hidden="false" customHeight="false" outlineLevel="0" collapsed="false">
      <c r="A1791" s="0" t="n">
        <v>1790</v>
      </c>
      <c r="B1791" s="0" t="n">
        <f aca="false">POISSON('Sample size'!$C$7,A1791*'Sample size'!$C$6,TRUE())</f>
        <v>1.35096429055585E-039</v>
      </c>
    </row>
    <row r="1792" customFormat="false" ht="15" hidden="false" customHeight="false" outlineLevel="0" collapsed="false">
      <c r="A1792" s="0" t="n">
        <v>1791</v>
      </c>
      <c r="B1792" s="0" t="n">
        <f aca="false">POISSON('Sample size'!$C$7,A1792*'Sample size'!$C$6,TRUE())</f>
        <v>1.28507698462645E-039</v>
      </c>
    </row>
    <row r="1793" customFormat="false" ht="15" hidden="false" customHeight="false" outlineLevel="0" collapsed="false">
      <c r="A1793" s="0" t="n">
        <v>1792</v>
      </c>
      <c r="B1793" s="0" t="n">
        <f aca="false">POISSON('Sample size'!$C$7,A1793*'Sample size'!$C$6,TRUE())</f>
        <v>1.22240304052533E-039</v>
      </c>
    </row>
    <row r="1794" customFormat="false" ht="15" hidden="false" customHeight="false" outlineLevel="0" collapsed="false">
      <c r="A1794" s="0" t="n">
        <v>1793</v>
      </c>
      <c r="B1794" s="0" t="n">
        <f aca="false">POISSON('Sample size'!$C$7,A1794*'Sample size'!$C$6,TRUE())</f>
        <v>1.16278574074684E-039</v>
      </c>
    </row>
    <row r="1795" customFormat="false" ht="15" hidden="false" customHeight="false" outlineLevel="0" collapsed="false">
      <c r="A1795" s="0" t="n">
        <v>1794</v>
      </c>
      <c r="B1795" s="0" t="n">
        <f aca="false">POISSON('Sample size'!$C$7,A1795*'Sample size'!$C$6,TRUE())</f>
        <v>1.10607601098825E-039</v>
      </c>
    </row>
    <row r="1796" customFormat="false" ht="15" hidden="false" customHeight="false" outlineLevel="0" collapsed="false">
      <c r="A1796" s="0" t="n">
        <v>1795</v>
      </c>
      <c r="B1796" s="0" t="n">
        <f aca="false">POISSON('Sample size'!$C$7,A1796*'Sample size'!$C$6,TRUE())</f>
        <v>1.0521320473864E-039</v>
      </c>
    </row>
    <row r="1797" customFormat="false" ht="15" hidden="false" customHeight="false" outlineLevel="0" collapsed="false">
      <c r="A1797" s="0" t="n">
        <v>1796</v>
      </c>
      <c r="B1797" s="0" t="n">
        <f aca="false">POISSON('Sample size'!$C$7,A1797*'Sample size'!$C$6,TRUE())</f>
        <v>1.00081896193412E-039</v>
      </c>
    </row>
    <row r="1798" customFormat="false" ht="15" hidden="false" customHeight="false" outlineLevel="0" collapsed="false">
      <c r="A1798" s="0" t="n">
        <v>1797</v>
      </c>
      <c r="B1798" s="0" t="n">
        <f aca="false">POISSON('Sample size'!$C$7,A1798*'Sample size'!$C$6,TRUE())</f>
        <v>9.52008445189993E-040</v>
      </c>
    </row>
    <row r="1799" customFormat="false" ht="15" hidden="false" customHeight="false" outlineLevel="0" collapsed="false">
      <c r="A1799" s="0" t="n">
        <v>1798</v>
      </c>
      <c r="B1799" s="0" t="n">
        <f aca="false">POISSON('Sample size'!$C$7,A1799*'Sample size'!$C$6,TRUE())</f>
        <v>9.05578445437899E-040</v>
      </c>
    </row>
    <row r="1800" customFormat="false" ht="15" hidden="false" customHeight="false" outlineLevel="0" collapsed="false">
      <c r="A1800" s="0" t="n">
        <v>1799</v>
      </c>
      <c r="B1800" s="0" t="n">
        <f aca="false">POISSON('Sample size'!$C$7,A1800*'Sample size'!$C$6,TRUE())</f>
        <v>8.61412863494147E-040</v>
      </c>
    </row>
    <row r="1801" customFormat="false" ht="15" hidden="false" customHeight="false" outlineLevel="0" collapsed="false">
      <c r="A1801" s="0" t="n">
        <v>1800</v>
      </c>
      <c r="B1801" s="0" t="n">
        <f aca="false">POISSON('Sample size'!$C$7,A1801*'Sample size'!$C$6,TRUE())</f>
        <v>8.19401262399052E-040</v>
      </c>
    </row>
    <row r="1802" customFormat="false" ht="15" hidden="false" customHeight="false" outlineLevel="0" collapsed="false">
      <c r="A1802" s="0" t="n">
        <v>1801</v>
      </c>
      <c r="B1802" s="0" t="n">
        <f aca="false">POISSON('Sample size'!$C$7,A1802*'Sample size'!$C$6,TRUE())</f>
        <v>7.79438591266999E-040</v>
      </c>
    </row>
    <row r="1803" customFormat="false" ht="15" hidden="false" customHeight="false" outlineLevel="0" collapsed="false">
      <c r="A1803" s="0" t="n">
        <v>1802</v>
      </c>
      <c r="B1803" s="0" t="n">
        <f aca="false">POISSON('Sample size'!$C$7,A1803*'Sample size'!$C$6,TRUE())</f>
        <v>7.41424922604557E-040</v>
      </c>
    </row>
    <row r="1804" customFormat="false" ht="15" hidden="false" customHeight="false" outlineLevel="0" collapsed="false">
      <c r="A1804" s="0" t="n">
        <v>1803</v>
      </c>
      <c r="B1804" s="0" t="n">
        <f aca="false">POISSON('Sample size'!$C$7,A1804*'Sample size'!$C$6,TRUE())</f>
        <v>7.05265202439621E-040</v>
      </c>
    </row>
    <row r="1805" customFormat="false" ht="15" hidden="false" customHeight="false" outlineLevel="0" collapsed="false">
      <c r="A1805" s="0" t="n">
        <v>1804</v>
      </c>
      <c r="B1805" s="0" t="n">
        <f aca="false">POISSON('Sample size'!$C$7,A1805*'Sample size'!$C$6,TRUE())</f>
        <v>6.70869012637023E-040</v>
      </c>
    </row>
    <row r="1806" customFormat="false" ht="15" hidden="false" customHeight="false" outlineLevel="0" collapsed="false">
      <c r="A1806" s="0" t="n">
        <v>1805</v>
      </c>
      <c r="B1806" s="0" t="n">
        <f aca="false">POISSON('Sample size'!$C$7,A1806*'Sample size'!$C$6,TRUE())</f>
        <v>6.38150344806079E-040</v>
      </c>
    </row>
    <row r="1807" customFormat="false" ht="15" hidden="false" customHeight="false" outlineLevel="0" collapsed="false">
      <c r="A1807" s="0" t="n">
        <v>1806</v>
      </c>
      <c r="B1807" s="0" t="n">
        <f aca="false">POISSON('Sample size'!$C$7,A1807*'Sample size'!$C$6,TRUE())</f>
        <v>6.07027385234812E-040</v>
      </c>
    </row>
    <row r="1808" customFormat="false" ht="15" hidden="false" customHeight="false" outlineLevel="0" collapsed="false">
      <c r="A1808" s="0" t="n">
        <v>1807</v>
      </c>
      <c r="B1808" s="0" t="n">
        <f aca="false">POISSON('Sample size'!$C$7,A1808*'Sample size'!$C$6,TRUE())</f>
        <v>5.77422310313085E-040</v>
      </c>
    </row>
    <row r="1809" customFormat="false" ht="15" hidden="false" customHeight="false" outlineLevel="0" collapsed="false">
      <c r="A1809" s="0" t="n">
        <v>1808</v>
      </c>
      <c r="B1809" s="0" t="n">
        <f aca="false">POISSON('Sample size'!$C$7,A1809*'Sample size'!$C$6,TRUE())</f>
        <v>5.4926109193299E-040</v>
      </c>
    </row>
    <row r="1810" customFormat="false" ht="15" hidden="false" customHeight="false" outlineLevel="0" collapsed="false">
      <c r="A1810" s="0" t="n">
        <v>1809</v>
      </c>
      <c r="B1810" s="0" t="n">
        <f aca="false">POISSON('Sample size'!$C$7,A1810*'Sample size'!$C$6,TRUE())</f>
        <v>5.22473312380053E-040</v>
      </c>
    </row>
    <row r="1811" customFormat="false" ht="15" hidden="false" customHeight="false" outlineLevel="0" collapsed="false">
      <c r="A1811" s="0" t="n">
        <v>1810</v>
      </c>
      <c r="B1811" s="0" t="n">
        <f aca="false">POISSON('Sample size'!$C$7,A1811*'Sample size'!$C$6,TRUE())</f>
        <v>4.96991988252261E-040</v>
      </c>
    </row>
    <row r="1812" customFormat="false" ht="15" hidden="false" customHeight="false" outlineLevel="0" collapsed="false">
      <c r="A1812" s="0" t="n">
        <v>1811</v>
      </c>
      <c r="B1812" s="0" t="n">
        <f aca="false">POISSON('Sample size'!$C$7,A1812*'Sample size'!$C$6,TRUE())</f>
        <v>4.72753402966659E-040</v>
      </c>
    </row>
    <row r="1813" customFormat="false" ht="15" hidden="false" customHeight="false" outlineLevel="0" collapsed="false">
      <c r="A1813" s="0" t="n">
        <v>1812</v>
      </c>
      <c r="B1813" s="0" t="n">
        <f aca="false">POISSON('Sample size'!$C$7,A1813*'Sample size'!$C$6,TRUE())</f>
        <v>4.4969694743473E-040</v>
      </c>
    </row>
    <row r="1814" customFormat="false" ht="15" hidden="false" customHeight="false" outlineLevel="0" collapsed="false">
      <c r="A1814" s="0" t="n">
        <v>1813</v>
      </c>
      <c r="B1814" s="0" t="n">
        <f aca="false">POISSON('Sample size'!$C$7,A1814*'Sample size'!$C$6,TRUE())</f>
        <v>4.27764968508068E-040</v>
      </c>
    </row>
    <row r="1815" customFormat="false" ht="15" hidden="false" customHeight="false" outlineLevel="0" collapsed="false">
      <c r="A1815" s="0" t="n">
        <v>1814</v>
      </c>
      <c r="B1815" s="0" t="n">
        <f aca="false">POISSON('Sample size'!$C$7,A1815*'Sample size'!$C$6,TRUE())</f>
        <v>4.06902624815496E-040</v>
      </c>
    </row>
    <row r="1816" customFormat="false" ht="15" hidden="false" customHeight="false" outlineLevel="0" collapsed="false">
      <c r="A1816" s="0" t="n">
        <v>1815</v>
      </c>
      <c r="B1816" s="0" t="n">
        <f aca="false">POISSON('Sample size'!$C$7,A1816*'Sample size'!$C$6,TRUE())</f>
        <v>3.87057749631076E-040</v>
      </c>
    </row>
    <row r="1817" customFormat="false" ht="15" hidden="false" customHeight="false" outlineLevel="0" collapsed="false">
      <c r="A1817" s="0" t="n">
        <v>1816</v>
      </c>
      <c r="B1817" s="0" t="n">
        <f aca="false">POISSON('Sample size'!$C$7,A1817*'Sample size'!$C$6,TRUE())</f>
        <v>3.68180720430105E-040</v>
      </c>
    </row>
    <row r="1818" customFormat="false" ht="15" hidden="false" customHeight="false" outlineLevel="0" collapsed="false">
      <c r="A1818" s="0" t="n">
        <v>1817</v>
      </c>
      <c r="B1818" s="0" t="n">
        <f aca="false">POISSON('Sample size'!$C$7,A1818*'Sample size'!$C$6,TRUE())</f>
        <v>3.50224334806988E-040</v>
      </c>
    </row>
    <row r="1819" customFormat="false" ht="15" hidden="false" customHeight="false" outlineLevel="0" collapsed="false">
      <c r="A1819" s="0" t="n">
        <v>1818</v>
      </c>
      <c r="B1819" s="0" t="n">
        <f aca="false">POISSON('Sample size'!$C$7,A1819*'Sample size'!$C$6,TRUE())</f>
        <v>3.33143692444598E-040</v>
      </c>
    </row>
    <row r="1820" customFormat="false" ht="15" hidden="false" customHeight="false" outlineLevel="0" collapsed="false">
      <c r="A1820" s="0" t="n">
        <v>1819</v>
      </c>
      <c r="B1820" s="0" t="n">
        <f aca="false">POISSON('Sample size'!$C$7,A1820*'Sample size'!$C$6,TRUE())</f>
        <v>3.16896082840119E-040</v>
      </c>
    </row>
    <row r="1821" customFormat="false" ht="15" hidden="false" customHeight="false" outlineLevel="0" collapsed="false">
      <c r="A1821" s="0" t="n">
        <v>1820</v>
      </c>
      <c r="B1821" s="0" t="n">
        <f aca="false">POISSON('Sample size'!$C$7,A1821*'Sample size'!$C$6,TRUE())</f>
        <v>3.01440878506537E-040</v>
      </c>
    </row>
    <row r="1822" customFormat="false" ht="15" hidden="false" customHeight="false" outlineLevel="0" collapsed="false">
      <c r="A1822" s="0" t="n">
        <v>1821</v>
      </c>
      <c r="B1822" s="0" t="n">
        <f aca="false">POISSON('Sample size'!$C$7,A1822*'Sample size'!$C$6,TRUE())</f>
        <v>2.8673943338276E-040</v>
      </c>
    </row>
    <row r="1823" customFormat="false" ht="15" hidden="false" customHeight="false" outlineLevel="0" collapsed="false">
      <c r="A1823" s="0" t="n">
        <v>1822</v>
      </c>
      <c r="B1823" s="0" t="n">
        <f aca="false">POISSON('Sample size'!$C$7,A1823*'Sample size'!$C$6,TRUE())</f>
        <v>2.72754986198344E-040</v>
      </c>
    </row>
    <row r="1824" customFormat="false" ht="15" hidden="false" customHeight="false" outlineLevel="0" collapsed="false">
      <c r="A1824" s="0" t="n">
        <v>1823</v>
      </c>
      <c r="B1824" s="0" t="n">
        <f aca="false">POISSON('Sample size'!$C$7,A1824*'Sample size'!$C$6,TRUE())</f>
        <v>2.59452568551152E-040</v>
      </c>
    </row>
    <row r="1825" customFormat="false" ht="15" hidden="false" customHeight="false" outlineLevel="0" collapsed="false">
      <c r="A1825" s="0" t="n">
        <v>1824</v>
      </c>
      <c r="B1825" s="0" t="n">
        <f aca="false">POISSON('Sample size'!$C$7,A1825*'Sample size'!$C$6,TRUE())</f>
        <v>2.46798917468145E-040</v>
      </c>
    </row>
    <row r="1826" customFormat="false" ht="15" hidden="false" customHeight="false" outlineLevel="0" collapsed="false">
      <c r="A1826" s="0" t="n">
        <v>1825</v>
      </c>
      <c r="B1826" s="0" t="n">
        <f aca="false">POISSON('Sample size'!$C$7,A1826*'Sample size'!$C$6,TRUE())</f>
        <v>2.34762392230624E-040</v>
      </c>
    </row>
    <row r="1827" customFormat="false" ht="15" hidden="false" customHeight="false" outlineLevel="0" collapsed="false">
      <c r="A1827" s="0" t="n">
        <v>1826</v>
      </c>
      <c r="B1827" s="0" t="n">
        <f aca="false">POISSON('Sample size'!$C$7,A1827*'Sample size'!$C$6,TRUE())</f>
        <v>2.23312895255944E-040</v>
      </c>
    </row>
    <row r="1828" customFormat="false" ht="15" hidden="false" customHeight="false" outlineLevel="0" collapsed="false">
      <c r="A1828" s="0" t="n">
        <v>1827</v>
      </c>
      <c r="B1828" s="0" t="n">
        <f aca="false">POISSON('Sample size'!$C$7,A1828*'Sample size'!$C$6,TRUE())</f>
        <v>2.12421796837901E-040</v>
      </c>
    </row>
    <row r="1829" customFormat="false" ht="15" hidden="false" customHeight="false" outlineLevel="0" collapsed="false">
      <c r="A1829" s="0" t="n">
        <v>1828</v>
      </c>
      <c r="B1829" s="0" t="n">
        <f aca="false">POISSON('Sample size'!$C$7,A1829*'Sample size'!$C$6,TRUE())</f>
        <v>2.02061863557525E-040</v>
      </c>
    </row>
    <row r="1830" customFormat="false" ht="15" hidden="false" customHeight="false" outlineLevel="0" collapsed="false">
      <c r="A1830" s="0" t="n">
        <v>1829</v>
      </c>
      <c r="B1830" s="0" t="n">
        <f aca="false">POISSON('Sample size'!$C$7,A1830*'Sample size'!$C$6,TRUE())</f>
        <v>1.92207190185366E-040</v>
      </c>
    </row>
    <row r="1831" customFormat="false" ht="15" hidden="false" customHeight="false" outlineLevel="0" collapsed="false">
      <c r="A1831" s="0" t="n">
        <v>1830</v>
      </c>
      <c r="B1831" s="0" t="n">
        <f aca="false">POISSON('Sample size'!$C$7,A1831*'Sample size'!$C$6,TRUE())</f>
        <v>1.82833134904926E-040</v>
      </c>
    </row>
    <row r="1832" customFormat="false" ht="15" hidden="false" customHeight="false" outlineLevel="0" collapsed="false">
      <c r="A1832" s="0" t="n">
        <v>1831</v>
      </c>
      <c r="B1832" s="0" t="n">
        <f aca="false">POISSON('Sample size'!$C$7,A1832*'Sample size'!$C$6,TRUE())</f>
        <v>1.73916257695272E-040</v>
      </c>
    </row>
    <row r="1833" customFormat="false" ht="15" hidden="false" customHeight="false" outlineLevel="0" collapsed="false">
      <c r="A1833" s="0" t="n">
        <v>1832</v>
      </c>
      <c r="B1833" s="0" t="n">
        <f aca="false">POISSON('Sample size'!$C$7,A1833*'Sample size'!$C$6,TRUE())</f>
        <v>1.65434261718792E-040</v>
      </c>
    </row>
    <row r="1834" customFormat="false" ht="15" hidden="false" customHeight="false" outlineLevel="0" collapsed="false">
      <c r="A1834" s="0" t="n">
        <v>1833</v>
      </c>
      <c r="B1834" s="0" t="n">
        <f aca="false">POISSON('Sample size'!$C$7,A1834*'Sample size'!$C$6,TRUE())</f>
        <v>1.57365937567468E-040</v>
      </c>
    </row>
    <row r="1835" customFormat="false" ht="15" hidden="false" customHeight="false" outlineLevel="0" collapsed="false">
      <c r="A1835" s="0" t="n">
        <v>1834</v>
      </c>
      <c r="B1835" s="0" t="n">
        <f aca="false">POISSON('Sample size'!$C$7,A1835*'Sample size'!$C$6,TRUE())</f>
        <v>1.49691110228318E-040</v>
      </c>
    </row>
    <row r="1836" customFormat="false" ht="15" hidden="false" customHeight="false" outlineLevel="0" collapsed="false">
      <c r="A1836" s="0" t="n">
        <v>1835</v>
      </c>
      <c r="B1836" s="0" t="n">
        <f aca="false">POISSON('Sample size'!$C$7,A1836*'Sample size'!$C$6,TRUE())</f>
        <v>1.42390588635356E-040</v>
      </c>
    </row>
    <row r="1837" customFormat="false" ht="15" hidden="false" customHeight="false" outlineLevel="0" collapsed="false">
      <c r="A1837" s="0" t="n">
        <v>1836</v>
      </c>
      <c r="B1837" s="0" t="n">
        <f aca="false">POISSON('Sample size'!$C$7,A1837*'Sample size'!$C$6,TRUE())</f>
        <v>1.35446117681926E-040</v>
      </c>
    </row>
    <row r="1838" customFormat="false" ht="15" hidden="false" customHeight="false" outlineLevel="0" collapsed="false">
      <c r="A1838" s="0" t="n">
        <v>1837</v>
      </c>
      <c r="B1838" s="0" t="n">
        <f aca="false">POISSON('Sample size'!$C$7,A1838*'Sample size'!$C$6,TRUE())</f>
        <v>1.28840332573435E-040</v>
      </c>
    </row>
    <row r="1839" customFormat="false" ht="15" hidden="false" customHeight="false" outlineLevel="0" collapsed="false">
      <c r="A1839" s="0" t="n">
        <v>1838</v>
      </c>
      <c r="B1839" s="0" t="n">
        <f aca="false">POISSON('Sample size'!$C$7,A1839*'Sample size'!$C$6,TRUE())</f>
        <v>1.2255671540631E-040</v>
      </c>
    </row>
    <row r="1840" customFormat="false" ht="15" hidden="false" customHeight="false" outlineLevel="0" collapsed="false">
      <c r="A1840" s="0" t="n">
        <v>1839</v>
      </c>
      <c r="B1840" s="0" t="n">
        <f aca="false">POISSON('Sample size'!$C$7,A1840*'Sample size'!$C$6,TRUE())</f>
        <v>1.16579553864642E-040</v>
      </c>
    </row>
    <row r="1841" customFormat="false" ht="15" hidden="false" customHeight="false" outlineLevel="0" collapsed="false">
      <c r="A1841" s="0" t="n">
        <v>1840</v>
      </c>
      <c r="B1841" s="0" t="n">
        <f aca="false">POISSON('Sample size'!$C$7,A1841*'Sample size'!$C$6,TRUE())</f>
        <v>1.10893901931214E-040</v>
      </c>
    </row>
    <row r="1842" customFormat="false" ht="15" hidden="false" customHeight="false" outlineLevel="0" collapsed="false">
      <c r="A1842" s="0" t="n">
        <v>1841</v>
      </c>
      <c r="B1842" s="0" t="n">
        <f aca="false">POISSON('Sample size'!$C$7,A1842*'Sample size'!$C$6,TRUE())</f>
        <v>1.05485542514666E-040</v>
      </c>
    </row>
    <row r="1843" customFormat="false" ht="15" hidden="false" customHeight="false" outlineLevel="0" collapsed="false">
      <c r="A1843" s="0" t="n">
        <v>1842</v>
      </c>
      <c r="B1843" s="0" t="n">
        <f aca="false">POISSON('Sample size'!$C$7,A1843*'Sample size'!$C$6,TRUE())</f>
        <v>1.00340951899371E-040</v>
      </c>
    </row>
    <row r="1844" customFormat="false" ht="15" hidden="false" customHeight="false" outlineLevel="0" collapsed="false">
      <c r="A1844" s="0" t="n">
        <v>1843</v>
      </c>
      <c r="B1844" s="0" t="n">
        <f aca="false">POISSON('Sample size'!$C$7,A1844*'Sample size'!$C$6,TRUE())</f>
        <v>9.54472659290932E-041</v>
      </c>
    </row>
    <row r="1845" customFormat="false" ht="15" hidden="false" customHeight="false" outlineLevel="0" collapsed="false">
      <c r="A1845" s="0" t="n">
        <v>1844</v>
      </c>
      <c r="B1845" s="0" t="n">
        <f aca="false">POISSON('Sample size'!$C$7,A1845*'Sample size'!$C$6,TRUE())</f>
        <v>9.07922478398982E-041</v>
      </c>
    </row>
    <row r="1846" customFormat="false" ht="15" hidden="false" customHeight="false" outlineLevel="0" collapsed="false">
      <c r="A1846" s="0" t="n">
        <v>1845</v>
      </c>
      <c r="B1846" s="0" t="n">
        <f aca="false">POISSON('Sample size'!$C$7,A1846*'Sample size'!$C$6,TRUE())</f>
        <v>8.63642576618728E-041</v>
      </c>
    </row>
    <row r="1847" customFormat="false" ht="15" hidden="false" customHeight="false" outlineLevel="0" collapsed="false">
      <c r="A1847" s="0" t="n">
        <v>1846</v>
      </c>
      <c r="B1847" s="0" t="n">
        <f aca="false">POISSON('Sample size'!$C$7,A1847*'Sample size'!$C$6,TRUE())</f>
        <v>8.21522231131337E-041</v>
      </c>
    </row>
    <row r="1848" customFormat="false" ht="15" hidden="false" customHeight="false" outlineLevel="0" collapsed="false">
      <c r="A1848" s="0" t="n">
        <v>1847</v>
      </c>
      <c r="B1848" s="0" t="n">
        <f aca="false">POISSON('Sample size'!$C$7,A1848*'Sample size'!$C$6,TRUE())</f>
        <v>7.81456119133606E-041</v>
      </c>
    </row>
    <row r="1849" customFormat="false" ht="15" hidden="false" customHeight="false" outlineLevel="0" collapsed="false">
      <c r="A1849" s="0" t="n">
        <v>1848</v>
      </c>
      <c r="B1849" s="0" t="n">
        <f aca="false">POISSON('Sample size'!$C$7,A1849*'Sample size'!$C$6,TRUE())</f>
        <v>7.43344054476024E-041</v>
      </c>
    </row>
    <row r="1850" customFormat="false" ht="15" hidden="false" customHeight="false" outlineLevel="0" collapsed="false">
      <c r="A1850" s="0" t="n">
        <v>1849</v>
      </c>
      <c r="B1850" s="0" t="n">
        <f aca="false">POISSON('Sample size'!$C$7,A1850*'Sample size'!$C$6,TRUE())</f>
        <v>7.07090737145258E-041</v>
      </c>
    </row>
    <row r="1851" customFormat="false" ht="15" hidden="false" customHeight="false" outlineLevel="0" collapsed="false">
      <c r="A1851" s="0" t="n">
        <v>1850</v>
      </c>
      <c r="B1851" s="0" t="n">
        <f aca="false">POISSON('Sample size'!$C$7,A1851*'Sample size'!$C$6,TRUE())</f>
        <v>6.72605514964471E-041</v>
      </c>
    </row>
    <row r="1852" customFormat="false" ht="15" hidden="false" customHeight="false" outlineLevel="0" collapsed="false">
      <c r="A1852" s="0" t="n">
        <v>1851</v>
      </c>
      <c r="B1852" s="0" t="n">
        <f aca="false">POISSON('Sample size'!$C$7,A1852*'Sample size'!$C$6,TRUE())</f>
        <v>6.39802156915653E-041</v>
      </c>
    </row>
    <row r="1853" customFormat="false" ht="15" hidden="false" customHeight="false" outlineLevel="0" collapsed="false">
      <c r="A1853" s="0" t="n">
        <v>1852</v>
      </c>
      <c r="B1853" s="0" t="n">
        <f aca="false">POISSON('Sample size'!$C$7,A1853*'Sample size'!$C$6,TRUE())</f>
        <v>6.08598637517194E-041</v>
      </c>
    </row>
    <row r="1854" customFormat="false" ht="15" hidden="false" customHeight="false" outlineLevel="0" collapsed="false">
      <c r="A1854" s="0" t="n">
        <v>1853</v>
      </c>
      <c r="B1854" s="0" t="n">
        <f aca="false">POISSON('Sample size'!$C$7,A1854*'Sample size'!$C$6,TRUE())</f>
        <v>5.789169317174E-041</v>
      </c>
    </row>
    <row r="1855" customFormat="false" ht="15" hidden="false" customHeight="false" outlineLevel="0" collapsed="false">
      <c r="A1855" s="0" t="n">
        <v>1854</v>
      </c>
      <c r="B1855" s="0" t="n">
        <f aca="false">POISSON('Sample size'!$C$7,A1855*'Sample size'!$C$6,TRUE())</f>
        <v>5.50682819791263E-041</v>
      </c>
    </row>
    <row r="1856" customFormat="false" ht="15" hidden="false" customHeight="false" outlineLevel="0" collapsed="false">
      <c r="A1856" s="0" t="n">
        <v>1855</v>
      </c>
      <c r="B1856" s="0" t="n">
        <f aca="false">POISSON('Sample size'!$C$7,A1856*'Sample size'!$C$6,TRUE())</f>
        <v>5.23825701752475E-041</v>
      </c>
    </row>
    <row r="1857" customFormat="false" ht="15" hidden="false" customHeight="false" outlineLevel="0" collapsed="false">
      <c r="A1857" s="0" t="n">
        <v>1856</v>
      </c>
      <c r="B1857" s="0" t="n">
        <f aca="false">POISSON('Sample size'!$C$7,A1857*'Sample size'!$C$6,TRUE())</f>
        <v>4.98278420816684E-041</v>
      </c>
    </row>
    <row r="1858" customFormat="false" ht="15" hidden="false" customHeight="false" outlineLevel="0" collapsed="false">
      <c r="A1858" s="0" t="n">
        <v>1857</v>
      </c>
      <c r="B1858" s="0" t="n">
        <f aca="false">POISSON('Sample size'!$C$7,A1858*'Sample size'!$C$6,TRUE())</f>
        <v>4.7397709547458E-041</v>
      </c>
    </row>
    <row r="1859" customFormat="false" ht="15" hidden="false" customHeight="false" outlineLevel="0" collapsed="false">
      <c r="A1859" s="0" t="n">
        <v>1858</v>
      </c>
      <c r="B1859" s="0" t="n">
        <f aca="false">POISSON('Sample size'!$C$7,A1859*'Sample size'!$C$6,TRUE())</f>
        <v>4.50860959754806E-041</v>
      </c>
    </row>
    <row r="1860" customFormat="false" ht="15" hidden="false" customHeight="false" outlineLevel="0" collapsed="false">
      <c r="A1860" s="0" t="n">
        <v>1859</v>
      </c>
      <c r="B1860" s="0" t="n">
        <f aca="false">POISSON('Sample size'!$C$7,A1860*'Sample size'!$C$6,TRUE())</f>
        <v>4.28872211277405E-041</v>
      </c>
    </row>
    <row r="1861" customFormat="false" ht="15" hidden="false" customHeight="false" outlineLevel="0" collapsed="false">
      <c r="A1861" s="0" t="n">
        <v>1860</v>
      </c>
      <c r="B1861" s="0" t="n">
        <f aca="false">POISSON('Sample size'!$C$7,A1861*'Sample size'!$C$6,TRUE())</f>
        <v>4.07955866717756E-041</v>
      </c>
    </row>
    <row r="1862" customFormat="false" ht="15" hidden="false" customHeight="false" outlineLevel="0" collapsed="false">
      <c r="A1862" s="0" t="n">
        <v>1861</v>
      </c>
      <c r="B1862" s="0" t="n">
        <f aca="false">POISSON('Sample size'!$C$7,A1862*'Sample size'!$C$6,TRUE())</f>
        <v>3.88059624319617E-041</v>
      </c>
    </row>
    <row r="1863" customFormat="false" ht="15" hidden="false" customHeight="false" outlineLevel="0" collapsed="false">
      <c r="A1863" s="0" t="n">
        <v>1862</v>
      </c>
      <c r="B1863" s="0" t="n">
        <f aca="false">POISSON('Sample size'!$C$7,A1863*'Sample size'!$C$6,TRUE())</f>
        <v>3.69133733113513E-041</v>
      </c>
    </row>
    <row r="1864" customFormat="false" ht="15" hidden="false" customHeight="false" outlineLevel="0" collapsed="false">
      <c r="A1864" s="0" t="n">
        <v>1863</v>
      </c>
      <c r="B1864" s="0" t="n">
        <f aca="false">POISSON('Sample size'!$C$7,A1864*'Sample size'!$C$6,TRUE())</f>
        <v>3.51130868513368E-041</v>
      </c>
    </row>
    <row r="1865" customFormat="false" ht="15" hidden="false" customHeight="false" outlineLevel="0" collapsed="false">
      <c r="A1865" s="0" t="n">
        <v>1864</v>
      </c>
      <c r="B1865" s="0" t="n">
        <f aca="false">POISSON('Sample size'!$C$7,A1865*'Sample size'!$C$6,TRUE())</f>
        <v>3.34006013980408E-041</v>
      </c>
    </row>
    <row r="1866" customFormat="false" ht="15" hidden="false" customHeight="false" outlineLevel="0" collapsed="false">
      <c r="A1866" s="0" t="n">
        <v>1865</v>
      </c>
      <c r="B1866" s="0" t="n">
        <f aca="false">POISSON('Sample size'!$C$7,A1866*'Sample size'!$C$6,TRUE())</f>
        <v>3.17716348458362E-041</v>
      </c>
    </row>
    <row r="1867" customFormat="false" ht="15" hidden="false" customHeight="false" outlineLevel="0" collapsed="false">
      <c r="A1867" s="0" t="n">
        <v>1866</v>
      </c>
      <c r="B1867" s="0" t="n">
        <f aca="false">POISSON('Sample size'!$C$7,A1867*'Sample size'!$C$6,TRUE())</f>
        <v>3.02221139298513E-041</v>
      </c>
    </row>
    <row r="1868" customFormat="false" ht="15" hidden="false" customHeight="false" outlineLevel="0" collapsed="false">
      <c r="A1868" s="0" t="n">
        <v>1867</v>
      </c>
      <c r="B1868" s="0" t="n">
        <f aca="false">POISSON('Sample size'!$C$7,A1868*'Sample size'!$C$6,TRUE())</f>
        <v>2.87481640406875E-041</v>
      </c>
    </row>
    <row r="1869" customFormat="false" ht="15" hidden="false" customHeight="false" outlineLevel="0" collapsed="false">
      <c r="A1869" s="0" t="n">
        <v>1868</v>
      </c>
      <c r="B1869" s="0" t="n">
        <f aca="false">POISSON('Sample size'!$C$7,A1869*'Sample size'!$C$6,TRUE())</f>
        <v>2.73460995358754E-041</v>
      </c>
    </row>
    <row r="1870" customFormat="false" ht="15" hidden="false" customHeight="false" outlineLevel="0" collapsed="false">
      <c r="A1870" s="0" t="n">
        <v>1869</v>
      </c>
      <c r="B1870" s="0" t="n">
        <f aca="false">POISSON('Sample size'!$C$7,A1870*'Sample size'!$C$6,TRUE())</f>
        <v>2.60124145238501E-041</v>
      </c>
    </row>
    <row r="1871" customFormat="false" ht="15" hidden="false" customHeight="false" outlineLevel="0" collapsed="false">
      <c r="A1871" s="0" t="n">
        <v>1870</v>
      </c>
      <c r="B1871" s="0" t="n">
        <f aca="false">POISSON('Sample size'!$C$7,A1871*'Sample size'!$C$6,TRUE())</f>
        <v>2.4743774097396E-041</v>
      </c>
    </row>
    <row r="1872" customFormat="false" ht="15" hidden="false" customHeight="false" outlineLevel="0" collapsed="false">
      <c r="A1872" s="0" t="n">
        <v>1871</v>
      </c>
      <c r="B1872" s="0" t="n">
        <f aca="false">POISSON('Sample size'!$C$7,A1872*'Sample size'!$C$6,TRUE())</f>
        <v>2.35370059946414E-041</v>
      </c>
    </row>
    <row r="1873" customFormat="false" ht="15" hidden="false" customHeight="false" outlineLevel="0" collapsed="false">
      <c r="A1873" s="0" t="n">
        <v>1872</v>
      </c>
      <c r="B1873" s="0" t="n">
        <f aca="false">POISSON('Sample size'!$C$7,A1873*'Sample size'!$C$6,TRUE())</f>
        <v>2.23890926667526E-041</v>
      </c>
    </row>
    <row r="1874" customFormat="false" ht="15" hidden="false" customHeight="false" outlineLevel="0" collapsed="false">
      <c r="A1874" s="0" t="n">
        <v>1873</v>
      </c>
      <c r="B1874" s="0" t="n">
        <f aca="false">POISSON('Sample size'!$C$7,A1874*'Sample size'!$C$6,TRUE())</f>
        <v>2.12971637324883E-041</v>
      </c>
    </row>
    <row r="1875" customFormat="false" ht="15" hidden="false" customHeight="false" outlineLevel="0" collapsed="false">
      <c r="A1875" s="0" t="n">
        <v>1874</v>
      </c>
      <c r="B1875" s="0" t="n">
        <f aca="false">POISSON('Sample size'!$C$7,A1875*'Sample size'!$C$6,TRUE())</f>
        <v>2.02584888007524E-041</v>
      </c>
    </row>
    <row r="1876" customFormat="false" ht="15" hidden="false" customHeight="false" outlineLevel="0" collapsed="false">
      <c r="A1876" s="0" t="n">
        <v>1875</v>
      </c>
      <c r="B1876" s="0" t="n">
        <f aca="false">POISSON('Sample size'!$C$7,A1876*'Sample size'!$C$6,TRUE())</f>
        <v>1.92704706431939E-041</v>
      </c>
    </row>
    <row r="1877" customFormat="false" ht="15" hidden="false" customHeight="false" outlineLevel="0" collapsed="false">
      <c r="A1877" s="0" t="n">
        <v>1876</v>
      </c>
      <c r="B1877" s="0" t="n">
        <f aca="false">POISSON('Sample size'!$C$7,A1877*'Sample size'!$C$6,TRUE())</f>
        <v>1.83306386997831E-041</v>
      </c>
    </row>
    <row r="1878" customFormat="false" ht="15" hidden="false" customHeight="false" outlineLevel="0" collapsed="false">
      <c r="A1878" s="0" t="n">
        <v>1877</v>
      </c>
      <c r="B1878" s="0" t="n">
        <f aca="false">POISSON('Sample size'!$C$7,A1878*'Sample size'!$C$6,TRUE())</f>
        <v>1.74366429011252E-041</v>
      </c>
    </row>
    <row r="1879" customFormat="false" ht="15" hidden="false" customHeight="false" outlineLevel="0" collapsed="false">
      <c r="A1879" s="0" t="n">
        <v>1878</v>
      </c>
      <c r="B1879" s="0" t="n">
        <f aca="false">POISSON('Sample size'!$C$7,A1879*'Sample size'!$C$6,TRUE())</f>
        <v>1.65862477920618E-041</v>
      </c>
    </row>
    <row r="1880" customFormat="false" ht="15" hidden="false" customHeight="false" outlineLevel="0" collapsed="false">
      <c r="A1880" s="0" t="n">
        <v>1879</v>
      </c>
      <c r="B1880" s="0" t="n">
        <f aca="false">POISSON('Sample size'!$C$7,A1880*'Sample size'!$C$6,TRUE())</f>
        <v>1.57773269418693E-041</v>
      </c>
    </row>
    <row r="1881" customFormat="false" ht="15" hidden="false" customHeight="false" outlineLevel="0" collapsed="false">
      <c r="A1881" s="0" t="n">
        <v>1880</v>
      </c>
      <c r="B1881" s="0" t="n">
        <f aca="false">POISSON('Sample size'!$C$7,A1881*'Sample size'!$C$6,TRUE())</f>
        <v>1.50078576270739E-041</v>
      </c>
    </row>
    <row r="1882" customFormat="false" ht="15" hidden="false" customHeight="false" outlineLevel="0" collapsed="false">
      <c r="A1882" s="0" t="n">
        <v>1881</v>
      </c>
      <c r="B1882" s="0" t="n">
        <f aca="false">POISSON('Sample size'!$C$7,A1882*'Sample size'!$C$6,TRUE())</f>
        <v>1.427591577359E-041</v>
      </c>
    </row>
    <row r="1883" customFormat="false" ht="15" hidden="false" customHeight="false" outlineLevel="0" collapsed="false">
      <c r="A1883" s="0" t="n">
        <v>1882</v>
      </c>
      <c r="B1883" s="0" t="n">
        <f aca="false">POISSON('Sample size'!$C$7,A1883*'Sample size'!$C$6,TRUE())</f>
        <v>1.35796711455328E-041</v>
      </c>
    </row>
    <row r="1884" customFormat="false" ht="15" hidden="false" customHeight="false" outlineLevel="0" collapsed="false">
      <c r="A1884" s="0" t="n">
        <v>1883</v>
      </c>
      <c r="B1884" s="0" t="n">
        <f aca="false">POISSON('Sample size'!$C$7,A1884*'Sample size'!$C$6,TRUE())</f>
        <v>1.29173827686741E-041</v>
      </c>
    </row>
    <row r="1885" customFormat="false" ht="15" hidden="false" customHeight="false" outlineLevel="0" collapsed="false">
      <c r="A1885" s="0" t="n">
        <v>1884</v>
      </c>
      <c r="B1885" s="0" t="n">
        <f aca="false">POISSON('Sample size'!$C$7,A1885*'Sample size'!$C$6,TRUE())</f>
        <v>1.22873945771014E-041</v>
      </c>
    </row>
    <row r="1886" customFormat="false" ht="15" hidden="false" customHeight="false" outlineLevel="0" collapsed="false">
      <c r="A1886" s="0" t="n">
        <v>1885</v>
      </c>
      <c r="B1886" s="0" t="n">
        <f aca="false">POISSON('Sample size'!$C$7,A1886*'Sample size'!$C$6,TRUE())</f>
        <v>1.16881312721893E-041</v>
      </c>
    </row>
    <row r="1887" customFormat="false" ht="15" hidden="false" customHeight="false" outlineLevel="0" collapsed="false">
      <c r="A1887" s="0" t="n">
        <v>1886</v>
      </c>
      <c r="B1887" s="0" t="n">
        <f aca="false">POISSON('Sample size'!$C$7,A1887*'Sample size'!$C$6,TRUE())</f>
        <v>1.11180943835333E-041</v>
      </c>
    </row>
    <row r="1888" customFormat="false" ht="15" hidden="false" customHeight="false" outlineLevel="0" collapsed="false">
      <c r="A1888" s="0" t="n">
        <v>1887</v>
      </c>
      <c r="B1888" s="0" t="n">
        <f aca="false">POISSON('Sample size'!$C$7,A1888*'Sample size'!$C$6,TRUE())</f>
        <v>1.05758585219931E-041</v>
      </c>
    </row>
    <row r="1889" customFormat="false" ht="15" hidden="false" customHeight="false" outlineLevel="0" collapsed="false">
      <c r="A1889" s="0" t="n">
        <v>1888</v>
      </c>
      <c r="B1889" s="0" t="n">
        <f aca="false">POISSON('Sample size'!$C$7,A1889*'Sample size'!$C$6,TRUE())</f>
        <v>1.00600678154765E-041</v>
      </c>
    </row>
    <row r="1890" customFormat="false" ht="15" hidden="false" customHeight="false" outlineLevel="0" collapsed="false">
      <c r="A1890" s="0" t="n">
        <v>1889</v>
      </c>
      <c r="B1890" s="0" t="n">
        <f aca="false">POISSON('Sample size'!$C$7,A1890*'Sample size'!$C$6,TRUE())</f>
        <v>9.56943251855387E-042</v>
      </c>
    </row>
    <row r="1891" customFormat="false" ht="15" hidden="false" customHeight="false" outlineLevel="0" collapsed="false">
      <c r="A1891" s="0" t="n">
        <v>1890</v>
      </c>
      <c r="B1891" s="0" t="n">
        <f aca="false">POISSON('Sample size'!$C$7,A1891*'Sample size'!$C$6,TRUE())</f>
        <v>9.10272578742244E-042</v>
      </c>
    </row>
    <row r="1892" customFormat="false" ht="15" hidden="false" customHeight="false" outlineLevel="0" collapsed="false">
      <c r="A1892" s="0" t="n">
        <v>1891</v>
      </c>
      <c r="B1892" s="0" t="n">
        <f aca="false">POISSON('Sample size'!$C$7,A1892*'Sample size'!$C$6,TRUE())</f>
        <v>8.65878061215756E-042</v>
      </c>
    </row>
    <row r="1893" customFormat="false" ht="15" hidden="false" customHeight="false" outlineLevel="0" collapsed="false">
      <c r="A1893" s="0" t="n">
        <v>1892</v>
      </c>
      <c r="B1893" s="0" t="n">
        <f aca="false">POISSON('Sample size'!$C$7,A1893*'Sample size'!$C$6,TRUE())</f>
        <v>8.2364868985806E-042</v>
      </c>
    </row>
    <row r="1894" customFormat="false" ht="15" hidden="false" customHeight="false" outlineLevel="0" collapsed="false">
      <c r="A1894" s="0" t="n">
        <v>1893</v>
      </c>
      <c r="B1894" s="0" t="n">
        <f aca="false">POISSON('Sample size'!$C$7,A1894*'Sample size'!$C$6,TRUE())</f>
        <v>7.83478869244451E-042</v>
      </c>
    </row>
    <row r="1895" customFormat="false" ht="15" hidden="false" customHeight="false" outlineLevel="0" collapsed="false">
      <c r="A1895" s="0" t="n">
        <v>1894</v>
      </c>
      <c r="B1895" s="0" t="n">
        <f aca="false">POISSON('Sample size'!$C$7,A1895*'Sample size'!$C$6,TRUE())</f>
        <v>7.45268153899872E-042</v>
      </c>
    </row>
    <row r="1896" customFormat="false" ht="15" hidden="false" customHeight="false" outlineLevel="0" collapsed="false">
      <c r="A1896" s="0" t="n">
        <v>1895</v>
      </c>
      <c r="B1896" s="0" t="n">
        <f aca="false">POISSON('Sample size'!$C$7,A1896*'Sample size'!$C$6,TRUE())</f>
        <v>7.08920997132887E-042</v>
      </c>
    </row>
    <row r="1897" customFormat="false" ht="15" hidden="false" customHeight="false" outlineLevel="0" collapsed="false">
      <c r="A1897" s="0" t="n">
        <v>1896</v>
      </c>
      <c r="B1897" s="0" t="n">
        <f aca="false">POISSON('Sample size'!$C$7,A1897*'Sample size'!$C$6,TRUE())</f>
        <v>6.7434651211918E-042</v>
      </c>
    </row>
    <row r="1898" customFormat="false" ht="15" hidden="false" customHeight="false" outlineLevel="0" collapsed="false">
      <c r="A1898" s="0" t="n">
        <v>1897</v>
      </c>
      <c r="B1898" s="0" t="n">
        <f aca="false">POISSON('Sample size'!$C$7,A1898*'Sample size'!$C$6,TRUE())</f>
        <v>6.41458244637194E-042</v>
      </c>
    </row>
    <row r="1899" customFormat="false" ht="15" hidden="false" customHeight="false" outlineLevel="0" collapsed="false">
      <c r="A1899" s="0" t="n">
        <v>1898</v>
      </c>
      <c r="B1899" s="0" t="n">
        <f aca="false">POISSON('Sample size'!$C$7,A1899*'Sample size'!$C$6,TRUE())</f>
        <v>6.10173956887478E-042</v>
      </c>
    </row>
    <row r="1900" customFormat="false" ht="15" hidden="false" customHeight="false" outlineLevel="0" collapsed="false">
      <c r="A1900" s="0" t="n">
        <v>1899</v>
      </c>
      <c r="B1900" s="0" t="n">
        <f aca="false">POISSON('Sample size'!$C$7,A1900*'Sample size'!$C$6,TRUE())</f>
        <v>5.804154218554E-042</v>
      </c>
    </row>
    <row r="1901" customFormat="false" ht="15" hidden="false" customHeight="false" outlineLevel="0" collapsed="false">
      <c r="A1901" s="0" t="n">
        <v>1900</v>
      </c>
      <c r="B1901" s="0" t="n">
        <f aca="false">POISSON('Sample size'!$C$7,A1901*'Sample size'!$C$6,TRUE())</f>
        <v>5.52108227702853E-042</v>
      </c>
    </row>
    <row r="1902" customFormat="false" ht="15" hidden="false" customHeight="false" outlineLevel="0" collapsed="false">
      <c r="A1902" s="0" t="n">
        <v>1901</v>
      </c>
      <c r="B1902" s="0" t="n">
        <f aca="false">POISSON('Sample size'!$C$7,A1902*'Sample size'!$C$6,TRUE())</f>
        <v>5.25181591699888E-042</v>
      </c>
    </row>
    <row r="1903" customFormat="false" ht="15" hidden="false" customHeight="false" outlineLevel="0" collapsed="false">
      <c r="A1903" s="0" t="n">
        <v>1902</v>
      </c>
      <c r="B1903" s="0" t="n">
        <f aca="false">POISSON('Sample size'!$C$7,A1903*'Sample size'!$C$6,TRUE())</f>
        <v>4.99568183231055E-042</v>
      </c>
    </row>
    <row r="1904" customFormat="false" ht="15" hidden="false" customHeight="false" outlineLevel="0" collapsed="false">
      <c r="A1904" s="0" t="n">
        <v>1903</v>
      </c>
      <c r="B1904" s="0" t="n">
        <f aca="false">POISSON('Sample size'!$C$7,A1904*'Sample size'!$C$6,TRUE())</f>
        <v>4.75203955433745E-042</v>
      </c>
    </row>
    <row r="1905" customFormat="false" ht="15" hidden="false" customHeight="false" outlineLevel="0" collapsed="false">
      <c r="A1905" s="0" t="n">
        <v>1904</v>
      </c>
      <c r="B1905" s="0" t="n">
        <f aca="false">POISSON('Sample size'!$C$7,A1905*'Sample size'!$C$6,TRUE())</f>
        <v>4.52027985047706E-042</v>
      </c>
    </row>
    <row r="1906" customFormat="false" ht="15" hidden="false" customHeight="false" outlineLevel="0" collapsed="false">
      <c r="A1906" s="0" t="n">
        <v>1905</v>
      </c>
      <c r="B1906" s="0" t="n">
        <f aca="false">POISSON('Sample size'!$C$7,A1906*'Sample size'!$C$6,TRUE())</f>
        <v>4.29982320075148E-042</v>
      </c>
    </row>
    <row r="1907" customFormat="false" ht="15" hidden="false" customHeight="false" outlineLevel="0" collapsed="false">
      <c r="A1907" s="0" t="n">
        <v>1906</v>
      </c>
      <c r="B1907" s="0" t="n">
        <f aca="false">POISSON('Sample size'!$C$7,A1907*'Sample size'!$C$6,TRUE())</f>
        <v>4.0901183487056E-042</v>
      </c>
    </row>
    <row r="1908" customFormat="false" ht="15" hidden="false" customHeight="false" outlineLevel="0" collapsed="false">
      <c r="A1908" s="0" t="n">
        <v>1907</v>
      </c>
      <c r="B1908" s="0" t="n">
        <f aca="false">POISSON('Sample size'!$C$7,A1908*'Sample size'!$C$6,TRUE())</f>
        <v>3.89064092297905E-042</v>
      </c>
    </row>
    <row r="1909" customFormat="false" ht="15" hidden="false" customHeight="false" outlineLevel="0" collapsed="false">
      <c r="A1909" s="0" t="n">
        <v>1908</v>
      </c>
      <c r="B1909" s="0" t="n">
        <f aca="false">POISSON('Sample size'!$C$7,A1909*'Sample size'!$C$6,TRUE())</f>
        <v>3.7008921261043E-042</v>
      </c>
    </row>
    <row r="1910" customFormat="false" ht="15" hidden="false" customHeight="false" outlineLevel="0" collapsed="false">
      <c r="A1910" s="0" t="n">
        <v>1909</v>
      </c>
      <c r="B1910" s="0" t="n">
        <f aca="false">POISSON('Sample size'!$C$7,A1910*'Sample size'!$C$6,TRUE())</f>
        <v>3.52039748725342E-042</v>
      </c>
    </row>
    <row r="1911" customFormat="false" ht="15" hidden="false" customHeight="false" outlineLevel="0" collapsed="false">
      <c r="A1911" s="0" t="n">
        <v>1910</v>
      </c>
      <c r="B1911" s="0" t="n">
        <f aca="false">POISSON('Sample size'!$C$7,A1911*'Sample size'!$C$6,TRUE())</f>
        <v>3.34870567581384E-042</v>
      </c>
    </row>
    <row r="1912" customFormat="false" ht="15" hidden="false" customHeight="false" outlineLevel="0" collapsed="false">
      <c r="A1912" s="0" t="n">
        <v>1911</v>
      </c>
      <c r="B1912" s="0" t="n">
        <f aca="false">POISSON('Sample size'!$C$7,A1912*'Sample size'!$C$6,TRUE())</f>
        <v>3.18538737282664E-042</v>
      </c>
    </row>
    <row r="1913" customFormat="false" ht="15" hidden="false" customHeight="false" outlineLevel="0" collapsed="false">
      <c r="A1913" s="0" t="n">
        <v>1912</v>
      </c>
      <c r="B1913" s="0" t="n">
        <f aca="false">POISSON('Sample size'!$C$7,A1913*'Sample size'!$C$6,TRUE())</f>
        <v>3.03003419746574E-042</v>
      </c>
    </row>
    <row r="1914" customFormat="false" ht="15" hidden="false" customHeight="false" outlineLevel="0" collapsed="false">
      <c r="A1914" s="0" t="n">
        <v>1913</v>
      </c>
      <c r="B1914" s="0" t="n">
        <f aca="false">POISSON('Sample size'!$C$7,A1914*'Sample size'!$C$6,TRUE())</f>
        <v>2.88225768587282E-042</v>
      </c>
    </row>
    <row r="1915" customFormat="false" ht="15" hidden="false" customHeight="false" outlineLevel="0" collapsed="false">
      <c r="A1915" s="0" t="n">
        <v>1914</v>
      </c>
      <c r="B1915" s="0" t="n">
        <f aca="false">POISSON('Sample size'!$C$7,A1915*'Sample size'!$C$6,TRUE())</f>
        <v>2.74168831979557E-042</v>
      </c>
    </row>
    <row r="1916" customFormat="false" ht="15" hidden="false" customHeight="false" outlineLevel="0" collapsed="false">
      <c r="A1916" s="0" t="n">
        <v>1915</v>
      </c>
      <c r="B1916" s="0" t="n">
        <f aca="false">POISSON('Sample size'!$C$7,A1916*'Sample size'!$C$6,TRUE())</f>
        <v>2.60797460259948E-042</v>
      </c>
    </row>
    <row r="1917" customFormat="false" ht="15" hidden="false" customHeight="false" outlineLevel="0" collapsed="false">
      <c r="A1917" s="0" t="n">
        <v>1916</v>
      </c>
      <c r="B1917" s="0" t="n">
        <f aca="false">POISSON('Sample size'!$C$7,A1917*'Sample size'!$C$6,TRUE())</f>
        <v>2.48078218034315E-042</v>
      </c>
    </row>
    <row r="1918" customFormat="false" ht="15" hidden="false" customHeight="false" outlineLevel="0" collapsed="false">
      <c r="A1918" s="0" t="n">
        <v>1917</v>
      </c>
      <c r="B1918" s="0" t="n">
        <f aca="false">POISSON('Sample size'!$C$7,A1918*'Sample size'!$C$6,TRUE())</f>
        <v>2.35979300571945E-042</v>
      </c>
    </row>
    <row r="1919" customFormat="false" ht="15" hidden="false" customHeight="false" outlineLevel="0" collapsed="false">
      <c r="A1919" s="0" t="n">
        <v>1918</v>
      </c>
      <c r="B1919" s="0" t="n">
        <f aca="false">POISSON('Sample size'!$C$7,A1919*'Sample size'!$C$6,TRUE())</f>
        <v>2.24470454277133E-042</v>
      </c>
    </row>
    <row r="1920" customFormat="false" ht="15" hidden="false" customHeight="false" outlineLevel="0" collapsed="false">
      <c r="A1920" s="0" t="n">
        <v>1919</v>
      </c>
      <c r="B1920" s="0" t="n">
        <f aca="false">POISSON('Sample size'!$C$7,A1920*'Sample size'!$C$6,TRUE())</f>
        <v>2.13522901039452E-042</v>
      </c>
    </row>
    <row r="1921" customFormat="false" ht="15" hidden="false" customHeight="false" outlineLevel="0" collapsed="false">
      <c r="A1921" s="0" t="n">
        <v>1920</v>
      </c>
      <c r="B1921" s="0" t="n">
        <f aca="false">POISSON('Sample size'!$C$7,A1921*'Sample size'!$C$6,TRUE())</f>
        <v>2.03109266273481E-042</v>
      </c>
    </row>
    <row r="1922" customFormat="false" ht="15" hidden="false" customHeight="false" outlineLevel="0" collapsed="false">
      <c r="A1922" s="0" t="n">
        <v>1921</v>
      </c>
      <c r="B1922" s="0" t="n">
        <f aca="false">POISSON('Sample size'!$C$7,A1922*'Sample size'!$C$6,TRUE())</f>
        <v>1.93203510468084E-042</v>
      </c>
    </row>
    <row r="1923" customFormat="false" ht="15" hidden="false" customHeight="false" outlineLevel="0" collapsed="false">
      <c r="A1923" s="0" t="n">
        <v>1922</v>
      </c>
      <c r="B1923" s="0" t="n">
        <f aca="false">POISSON('Sample size'!$C$7,A1923*'Sample size'!$C$6,TRUE())</f>
        <v>1.83780864074073E-042</v>
      </c>
    </row>
    <row r="1924" customFormat="false" ht="15" hidden="false" customHeight="false" outlineLevel="0" collapsed="false">
      <c r="A1924" s="0" t="n">
        <v>1923</v>
      </c>
      <c r="B1924" s="0" t="n">
        <f aca="false">POISSON('Sample size'!$C$7,A1924*'Sample size'!$C$6,TRUE())</f>
        <v>1.74817765567425E-042</v>
      </c>
    </row>
    <row r="1925" customFormat="false" ht="15" hidden="false" customHeight="false" outlineLevel="0" collapsed="false">
      <c r="A1925" s="0" t="n">
        <v>1924</v>
      </c>
      <c r="B1925" s="0" t="n">
        <f aca="false">POISSON('Sample size'!$C$7,A1925*'Sample size'!$C$6,TRUE())</f>
        <v>1.66291802533203E-042</v>
      </c>
    </row>
    <row r="1926" customFormat="false" ht="15" hidden="false" customHeight="false" outlineLevel="0" collapsed="false">
      <c r="A1926" s="0" t="n">
        <v>1925</v>
      </c>
      <c r="B1926" s="0" t="n">
        <f aca="false">POISSON('Sample size'!$C$7,A1926*'Sample size'!$C$6,TRUE())</f>
        <v>1.58181655622846E-042</v>
      </c>
    </row>
    <row r="1927" customFormat="false" ht="15" hidden="false" customHeight="false" outlineLevel="0" collapsed="false">
      <c r="A1927" s="0" t="n">
        <v>1926</v>
      </c>
      <c r="B1927" s="0" t="n">
        <f aca="false">POISSON('Sample size'!$C$7,A1927*'Sample size'!$C$6,TRUE())</f>
        <v>1.50467045244688E-042</v>
      </c>
    </row>
    <row r="1928" customFormat="false" ht="15" hidden="false" customHeight="false" outlineLevel="0" collapsed="false">
      <c r="A1928" s="0" t="n">
        <v>1927</v>
      </c>
      <c r="B1928" s="0" t="n">
        <f aca="false">POISSON('Sample size'!$C$7,A1928*'Sample size'!$C$6,TRUE())</f>
        <v>1.43128680854428E-042</v>
      </c>
    </row>
    <row r="1929" customFormat="false" ht="15" hidden="false" customHeight="false" outlineLevel="0" collapsed="false">
      <c r="A1929" s="0" t="n">
        <v>1928</v>
      </c>
      <c r="B1929" s="0" t="n">
        <f aca="false">POISSON('Sample size'!$C$7,A1929*'Sample size'!$C$6,TRUE())</f>
        <v>1.36148212718704E-042</v>
      </c>
    </row>
    <row r="1930" customFormat="false" ht="15" hidden="false" customHeight="false" outlineLevel="0" collapsed="false">
      <c r="A1930" s="0" t="n">
        <v>1929</v>
      </c>
      <c r="B1930" s="0" t="n">
        <f aca="false">POISSON('Sample size'!$C$7,A1930*'Sample size'!$C$6,TRUE())</f>
        <v>1.29508186031214E-042</v>
      </c>
    </row>
    <row r="1931" customFormat="false" ht="15" hidden="false" customHeight="false" outlineLevel="0" collapsed="false">
      <c r="A1931" s="0" t="n">
        <v>1930</v>
      </c>
      <c r="B1931" s="0" t="n">
        <f aca="false">POISSON('Sample size'!$C$7,A1931*'Sample size'!$C$6,TRUE())</f>
        <v>1.23191997266603E-042</v>
      </c>
    </row>
    <row r="1932" customFormat="false" ht="15" hidden="false" customHeight="false" outlineLevel="0" collapsed="false">
      <c r="A1932" s="0" t="n">
        <v>1931</v>
      </c>
      <c r="B1932" s="0" t="n">
        <f aca="false">POISSON('Sample size'!$C$7,A1932*'Sample size'!$C$6,TRUE())</f>
        <v>1.17183852663003E-042</v>
      </c>
    </row>
    <row r="1933" customFormat="false" ht="15" hidden="false" customHeight="false" outlineLevel="0" collapsed="false">
      <c r="A1933" s="0" t="n">
        <v>1932</v>
      </c>
      <c r="B1933" s="0" t="n">
        <f aca="false">POISSON('Sample size'!$C$7,A1933*'Sample size'!$C$6,TRUE())</f>
        <v>1.11468728729405E-042</v>
      </c>
    </row>
    <row r="1934" customFormat="false" ht="15" hidden="false" customHeight="false" outlineLevel="0" collapsed="false">
      <c r="A1934" s="0" t="n">
        <v>1933</v>
      </c>
      <c r="B1934" s="0" t="n">
        <f aca="false">POISSON('Sample size'!$C$7,A1934*'Sample size'!$C$6,TRUE())</f>
        <v>1.06032334679099E-042</v>
      </c>
    </row>
    <row r="1935" customFormat="false" ht="15" hidden="false" customHeight="false" outlineLevel="0" collapsed="false">
      <c r="A1935" s="0" t="n">
        <v>1934</v>
      </c>
      <c r="B1935" s="0" t="n">
        <f aca="false">POISSON('Sample size'!$C$7,A1935*'Sample size'!$C$6,TRUE())</f>
        <v>1.00861076695267E-042</v>
      </c>
    </row>
    <row r="1936" customFormat="false" ht="15" hidden="false" customHeight="false" outlineLevel="0" collapsed="false">
      <c r="A1936" s="0" t="n">
        <v>1935</v>
      </c>
      <c r="B1936" s="0" t="n">
        <f aca="false">POISSON('Sample size'!$C$7,A1936*'Sample size'!$C$6,TRUE())</f>
        <v>9.59420239393611E-043</v>
      </c>
    </row>
    <row r="1937" customFormat="false" ht="15" hidden="false" customHeight="false" outlineLevel="0" collapsed="false">
      <c r="A1937" s="0" t="n">
        <v>1936</v>
      </c>
      <c r="B1937" s="0" t="n">
        <f aca="false">POISSON('Sample size'!$C$7,A1937*'Sample size'!$C$6,TRUE())</f>
        <v>9.12628762172712E-043</v>
      </c>
    </row>
    <row r="1938" customFormat="false" ht="15" hidden="false" customHeight="false" outlineLevel="0" collapsed="false">
      <c r="A1938" s="0" t="n">
        <v>1937</v>
      </c>
      <c r="B1938" s="0" t="n">
        <f aca="false">POISSON('Sample size'!$C$7,A1938*'Sample size'!$C$6,TRUE())</f>
        <v>8.6811933222435E-043</v>
      </c>
    </row>
    <row r="1939" customFormat="false" ht="15" hidden="false" customHeight="false" outlineLevel="0" collapsed="false">
      <c r="A1939" s="0" t="n">
        <v>1938</v>
      </c>
      <c r="B1939" s="0" t="n">
        <f aca="false">POISSON('Sample size'!$C$7,A1939*'Sample size'!$C$6,TRUE())</f>
        <v>8.25780652789715E-043</v>
      </c>
    </row>
    <row r="1940" customFormat="false" ht="15" hidden="false" customHeight="false" outlineLevel="0" collapsed="false">
      <c r="A1940" s="0" t="n">
        <v>1939</v>
      </c>
      <c r="B1940" s="0" t="n">
        <f aca="false">POISSON('Sample size'!$C$7,A1940*'Sample size'!$C$6,TRUE())</f>
        <v>7.85506855116987E-043</v>
      </c>
    </row>
    <row r="1941" customFormat="false" ht="15" hidden="false" customHeight="false" outlineLevel="0" collapsed="false">
      <c r="A1941" s="0" t="n">
        <v>1940</v>
      </c>
      <c r="B1941" s="0" t="n">
        <f aca="false">POISSON('Sample size'!$C$7,A1941*'Sample size'!$C$6,TRUE())</f>
        <v>7.47197233734299E-043</v>
      </c>
    </row>
    <row r="1942" customFormat="false" ht="15" hidden="false" customHeight="false" outlineLevel="0" collapsed="false">
      <c r="A1942" s="0" t="n">
        <v>1941</v>
      </c>
      <c r="B1942" s="0" t="n">
        <f aca="false">POISSON('Sample size'!$C$7,A1942*'Sample size'!$C$6,TRUE())</f>
        <v>7.10755994633595E-043</v>
      </c>
    </row>
    <row r="1943" customFormat="false" ht="15" hidden="false" customHeight="false" outlineLevel="0" collapsed="false">
      <c r="A1943" s="0" t="n">
        <v>1942</v>
      </c>
      <c r="B1943" s="0" t="n">
        <f aca="false">POISSON('Sample size'!$C$7,A1943*'Sample size'!$C$6,TRUE())</f>
        <v>6.76092015735749E-043</v>
      </c>
    </row>
    <row r="1944" customFormat="false" ht="15" hidden="false" customHeight="false" outlineLevel="0" collapsed="false">
      <c r="A1944" s="0" t="n">
        <v>1943</v>
      </c>
      <c r="B1944" s="0" t="n">
        <f aca="false">POISSON('Sample size'!$C$7,A1944*'Sample size'!$C$6,TRUE())</f>
        <v>6.43118619037846E-043</v>
      </c>
    </row>
    <row r="1945" customFormat="false" ht="15" hidden="false" customHeight="false" outlineLevel="0" collapsed="false">
      <c r="A1945" s="0" t="n">
        <v>1944</v>
      </c>
      <c r="B1945" s="0" t="n">
        <f aca="false">POISSON('Sample size'!$C$7,A1945*'Sample size'!$C$6,TRUE())</f>
        <v>6.11753353873066E-043</v>
      </c>
    </row>
    <row r="1946" customFormat="false" ht="15" hidden="false" customHeight="false" outlineLevel="0" collapsed="false">
      <c r="A1946" s="0" t="n">
        <v>1945</v>
      </c>
      <c r="B1946" s="0" t="n">
        <f aca="false">POISSON('Sample size'!$C$7,A1946*'Sample size'!$C$6,TRUE())</f>
        <v>5.8191779074106E-043</v>
      </c>
    </row>
    <row r="1947" customFormat="false" ht="15" hidden="false" customHeight="false" outlineLevel="0" collapsed="false">
      <c r="A1947" s="0" t="n">
        <v>1946</v>
      </c>
      <c r="B1947" s="0" t="n">
        <f aca="false">POISSON('Sample size'!$C$7,A1947*'Sample size'!$C$6,TRUE())</f>
        <v>5.53537325193339E-043</v>
      </c>
    </row>
    <row r="1948" customFormat="false" ht="15" hidden="false" customHeight="false" outlineLevel="0" collapsed="false">
      <c r="A1948" s="0" t="n">
        <v>1947</v>
      </c>
      <c r="B1948" s="0" t="n">
        <f aca="false">POISSON('Sample size'!$C$7,A1948*'Sample size'!$C$6,TRUE())</f>
        <v>5.26540991283326E-043</v>
      </c>
    </row>
    <row r="1949" customFormat="false" ht="15" hidden="false" customHeight="false" outlineLevel="0" collapsed="false">
      <c r="A1949" s="0" t="n">
        <v>1948</v>
      </c>
      <c r="B1949" s="0" t="n">
        <f aca="false">POISSON('Sample size'!$C$7,A1949*'Sample size'!$C$6,TRUE())</f>
        <v>5.00861284114475E-043</v>
      </c>
    </row>
    <row r="1950" customFormat="false" ht="15" hidden="false" customHeight="false" outlineLevel="0" collapsed="false">
      <c r="A1950" s="0" t="n">
        <v>1949</v>
      </c>
      <c r="B1950" s="0" t="n">
        <f aca="false">POISSON('Sample size'!$C$7,A1950*'Sample size'!$C$6,TRUE())</f>
        <v>4.76433991042902E-043</v>
      </c>
    </row>
    <row r="1951" customFormat="false" ht="15" hidden="false" customHeight="false" outlineLevel="0" collapsed="false">
      <c r="A1951" s="0" t="n">
        <v>1950</v>
      </c>
      <c r="B1951" s="0" t="n">
        <f aca="false">POISSON('Sample size'!$C$7,A1951*'Sample size'!$C$6,TRUE())</f>
        <v>4.53198031112319E-043</v>
      </c>
    </row>
    <row r="1952" customFormat="false" ht="15" hidden="false" customHeight="false" outlineLevel="0" collapsed="false">
      <c r="A1952" s="0" t="n">
        <v>1951</v>
      </c>
      <c r="B1952" s="0" t="n">
        <f aca="false">POISSON('Sample size'!$C$7,A1952*'Sample size'!$C$6,TRUE())</f>
        <v>4.31095302319823E-043</v>
      </c>
    </row>
    <row r="1953" customFormat="false" ht="15" hidden="false" customHeight="false" outlineLevel="0" collapsed="false">
      <c r="A1953" s="0" t="n">
        <v>1952</v>
      </c>
      <c r="B1953" s="0" t="n">
        <f aca="false">POISSON('Sample size'!$C$7,A1953*'Sample size'!$C$6,TRUE())</f>
        <v>4.10070536330648E-043</v>
      </c>
    </row>
    <row r="1954" customFormat="false" ht="15" hidden="false" customHeight="false" outlineLevel="0" collapsed="false">
      <c r="A1954" s="0" t="n">
        <v>1953</v>
      </c>
      <c r="B1954" s="0" t="n">
        <f aca="false">POISSON('Sample size'!$C$7,A1954*'Sample size'!$C$6,TRUE())</f>
        <v>3.90071160278502E-043</v>
      </c>
    </row>
    <row r="1955" customFormat="false" ht="15" hidden="false" customHeight="false" outlineLevel="0" collapsed="false">
      <c r="A1955" s="0" t="n">
        <v>1954</v>
      </c>
      <c r="B1955" s="0" t="n">
        <f aca="false">POISSON('Sample size'!$C$7,A1955*'Sample size'!$C$6,TRUE())</f>
        <v>3.71047165306047E-043</v>
      </c>
    </row>
    <row r="1956" customFormat="false" ht="15" hidden="false" customHeight="false" outlineLevel="0" collapsed="false">
      <c r="A1956" s="0" t="n">
        <v>1955</v>
      </c>
      <c r="B1956" s="0" t="n">
        <f aca="false">POISSON('Sample size'!$C$7,A1956*'Sample size'!$C$6,TRUE())</f>
        <v>3.52950981516693E-043</v>
      </c>
    </row>
    <row r="1957" customFormat="false" ht="15" hidden="false" customHeight="false" outlineLevel="0" collapsed="false">
      <c r="A1957" s="0" t="n">
        <v>1956</v>
      </c>
      <c r="B1957" s="0" t="n">
        <f aca="false">POISSON('Sample size'!$C$7,A1957*'Sample size'!$C$6,TRUE())</f>
        <v>3.35737359025082E-043</v>
      </c>
    </row>
    <row r="1958" customFormat="false" ht="15" hidden="false" customHeight="false" outlineLevel="0" collapsed="false">
      <c r="A1958" s="0" t="n">
        <v>1957</v>
      </c>
      <c r="B1958" s="0" t="n">
        <f aca="false">POISSON('Sample size'!$C$7,A1958*'Sample size'!$C$6,TRUE())</f>
        <v>3.1936325480882E-043</v>
      </c>
    </row>
    <row r="1959" customFormat="false" ht="15" hidden="false" customHeight="false" outlineLevel="0" collapsed="false">
      <c r="A1959" s="0" t="n">
        <v>1958</v>
      </c>
      <c r="B1959" s="0" t="n">
        <f aca="false">POISSON('Sample size'!$C$7,A1959*'Sample size'!$C$6,TRUE())</f>
        <v>3.03787725078469E-043</v>
      </c>
    </row>
    <row r="1960" customFormat="false" ht="15" hidden="false" customHeight="false" outlineLevel="0" collapsed="false">
      <c r="A1960" s="0" t="n">
        <v>1959</v>
      </c>
      <c r="B1960" s="0" t="n">
        <f aca="false">POISSON('Sample size'!$C$7,A1960*'Sample size'!$C$6,TRUE())</f>
        <v>2.88971822896774E-043</v>
      </c>
    </row>
    <row r="1961" customFormat="false" ht="15" hidden="false" customHeight="false" outlineLevel="0" collapsed="false">
      <c r="A1961" s="0" t="n">
        <v>1960</v>
      </c>
      <c r="B1961" s="0" t="n">
        <f aca="false">POISSON('Sample size'!$C$7,A1961*'Sample size'!$C$6,TRUE())</f>
        <v>2.74878500791021E-043</v>
      </c>
    </row>
    <row r="1962" customFormat="false" ht="15" hidden="false" customHeight="false" outlineLevel="0" collapsed="false">
      <c r="A1962" s="0" t="n">
        <v>1961</v>
      </c>
      <c r="B1962" s="0" t="n">
        <f aca="false">POISSON('Sample size'!$C$7,A1962*'Sample size'!$C$6,TRUE())</f>
        <v>2.61472518115059E-043</v>
      </c>
    </row>
    <row r="1963" customFormat="false" ht="15" hidden="false" customHeight="false" outlineLevel="0" collapsed="false">
      <c r="A1963" s="0" t="n">
        <v>1962</v>
      </c>
      <c r="B1963" s="0" t="n">
        <f aca="false">POISSON('Sample size'!$C$7,A1963*'Sample size'!$C$6,TRUE())</f>
        <v>2.48720352929341E-043</v>
      </c>
    </row>
    <row r="1964" customFormat="false" ht="15" hidden="false" customHeight="false" outlineLevel="0" collapsed="false">
      <c r="A1964" s="0" t="n">
        <v>1963</v>
      </c>
      <c r="B1964" s="0" t="n">
        <f aca="false">POISSON('Sample size'!$C$7,A1964*'Sample size'!$C$6,TRUE())</f>
        <v>2.36590118178592E-043</v>
      </c>
    </row>
    <row r="1965" customFormat="false" ht="15" hidden="false" customHeight="false" outlineLevel="0" collapsed="false">
      <c r="A1965" s="0" t="n">
        <v>1964</v>
      </c>
      <c r="B1965" s="0" t="n">
        <f aca="false">POISSON('Sample size'!$C$7,A1965*'Sample size'!$C$6,TRUE())</f>
        <v>2.25051481957579E-043</v>
      </c>
    </row>
    <row r="1966" customFormat="false" ht="15" hidden="false" customHeight="false" outlineLevel="0" collapsed="false">
      <c r="A1966" s="0" t="n">
        <v>1965</v>
      </c>
      <c r="B1966" s="0" t="n">
        <f aca="false">POISSON('Sample size'!$C$7,A1966*'Sample size'!$C$6,TRUE())</f>
        <v>2.14075591665541E-043</v>
      </c>
    </row>
    <row r="1967" customFormat="false" ht="15" hidden="false" customHeight="false" outlineLevel="0" collapsed="false">
      <c r="A1967" s="0" t="n">
        <v>1966</v>
      </c>
      <c r="B1967" s="0" t="n">
        <f aca="false">POISSON('Sample size'!$C$7,A1967*'Sample size'!$C$6,TRUE())</f>
        <v>2.0363500185966E-043</v>
      </c>
    </row>
    <row r="1968" customFormat="false" ht="15" hidden="false" customHeight="false" outlineLevel="0" collapsed="false">
      <c r="A1968" s="0" t="n">
        <v>1967</v>
      </c>
      <c r="B1968" s="0" t="n">
        <f aca="false">POISSON('Sample size'!$C$7,A1968*'Sample size'!$C$6,TRUE())</f>
        <v>1.93703605627167E-043</v>
      </c>
    </row>
    <row r="1969" customFormat="false" ht="15" hidden="false" customHeight="false" outlineLevel="0" collapsed="false">
      <c r="A1969" s="0" t="n">
        <v>1968</v>
      </c>
      <c r="B1969" s="0" t="n">
        <f aca="false">POISSON('Sample size'!$C$7,A1969*'Sample size'!$C$6,TRUE())</f>
        <v>1.84256569304444E-043</v>
      </c>
    </row>
    <row r="1970" customFormat="false" ht="15" hidden="false" customHeight="false" outlineLevel="0" collapsed="false">
      <c r="A1970" s="0" t="n">
        <v>1969</v>
      </c>
      <c r="B1970" s="0" t="n">
        <f aca="false">POISSON('Sample size'!$C$7,A1970*'Sample size'!$C$6,TRUE())</f>
        <v>1.75270270379943E-043</v>
      </c>
    </row>
    <row r="1971" customFormat="false" ht="15" hidden="false" customHeight="false" outlineLevel="0" collapsed="false">
      <c r="A1971" s="0" t="n">
        <v>1970</v>
      </c>
      <c r="B1971" s="0" t="n">
        <f aca="false">POISSON('Sample size'!$C$7,A1971*'Sample size'!$C$6,TRUE())</f>
        <v>1.66722238425598E-043</v>
      </c>
    </row>
    <row r="1972" customFormat="false" ht="15" hidden="false" customHeight="false" outlineLevel="0" collapsed="false">
      <c r="A1972" s="0" t="n">
        <v>1971</v>
      </c>
      <c r="B1972" s="0" t="n">
        <f aca="false">POISSON('Sample size'!$C$7,A1972*'Sample size'!$C$6,TRUE())</f>
        <v>1.58591098909051E-043</v>
      </c>
    </row>
    <row r="1973" customFormat="false" ht="15" hidden="false" customHeight="false" outlineLevel="0" collapsed="false">
      <c r="A1973" s="0" t="n">
        <v>1972</v>
      </c>
      <c r="B1973" s="0" t="n">
        <f aca="false">POISSON('Sample size'!$C$7,A1973*'Sample size'!$C$6,TRUE())</f>
        <v>1.50856519746192E-043</v>
      </c>
    </row>
    <row r="1974" customFormat="false" ht="15" hidden="false" customHeight="false" outlineLevel="0" collapsed="false">
      <c r="A1974" s="0" t="n">
        <v>1973</v>
      </c>
      <c r="B1974" s="0" t="n">
        <f aca="false">POISSON('Sample size'!$C$7,A1974*'Sample size'!$C$6,TRUE())</f>
        <v>1.43499160460352E-043</v>
      </c>
    </row>
    <row r="1975" customFormat="false" ht="15" hidden="false" customHeight="false" outlineLevel="0" collapsed="false">
      <c r="A1975" s="0" t="n">
        <v>1974</v>
      </c>
      <c r="B1975" s="0" t="n">
        <f aca="false">POISSON('Sample size'!$C$7,A1975*'Sample size'!$C$6,TRUE())</f>
        <v>1.36500623821036E-043</v>
      </c>
    </row>
    <row r="1976" customFormat="false" ht="15" hidden="false" customHeight="false" outlineLevel="0" collapsed="false">
      <c r="A1976" s="0" t="n">
        <v>1975</v>
      </c>
      <c r="B1976" s="0" t="n">
        <f aca="false">POISSON('Sample size'!$C$7,A1976*'Sample size'!$C$6,TRUE())</f>
        <v>1.29843409841273E-043</v>
      </c>
    </row>
    <row r="1977" customFormat="false" ht="15" hidden="false" customHeight="false" outlineLevel="0" collapsed="false">
      <c r="A1977" s="0" t="n">
        <v>1976</v>
      </c>
      <c r="B1977" s="0" t="n">
        <f aca="false">POISSON('Sample size'!$C$7,A1977*'Sample size'!$C$6,TRUE())</f>
        <v>1.23510872018523E-043</v>
      </c>
    </row>
    <row r="1978" customFormat="false" ht="15" hidden="false" customHeight="false" outlineLevel="0" collapsed="false">
      <c r="A1978" s="0" t="n">
        <v>1977</v>
      </c>
      <c r="B1978" s="0" t="n">
        <f aca="false">POISSON('Sample size'!$C$7,A1978*'Sample size'!$C$6,TRUE())</f>
        <v>1.17487175709761E-043</v>
      </c>
    </row>
    <row r="1979" customFormat="false" ht="15" hidden="false" customHeight="false" outlineLevel="0" collapsed="false">
      <c r="A1979" s="0" t="n">
        <v>1978</v>
      </c>
      <c r="B1979" s="0" t="n">
        <f aca="false">POISSON('Sample size'!$C$7,A1979*'Sample size'!$C$6,TRUE())</f>
        <v>1.11757258536611E-043</v>
      </c>
    </row>
    <row r="1980" customFormat="false" ht="15" hidden="false" customHeight="false" outlineLevel="0" collapsed="false">
      <c r="A1980" s="0" t="n">
        <v>1979</v>
      </c>
      <c r="B1980" s="0" t="n">
        <f aca="false">POISSON('Sample size'!$C$7,A1980*'Sample size'!$C$6,TRUE())</f>
        <v>1.06306792721558E-043</v>
      </c>
    </row>
    <row r="1981" customFormat="false" ht="15" hidden="false" customHeight="false" outlineLevel="0" collapsed="false">
      <c r="A1981" s="0" t="n">
        <v>1980</v>
      </c>
      <c r="B1981" s="0" t="n">
        <f aca="false">POISSON('Sample size'!$C$7,A1981*'Sample size'!$C$6,TRUE())</f>
        <v>1.01122149261045E-043</v>
      </c>
    </row>
    <row r="1982" customFormat="false" ht="15" hidden="false" customHeight="false" outlineLevel="0" collapsed="false">
      <c r="A1982" s="0" t="n">
        <v>1981</v>
      </c>
      <c r="B1982" s="0" t="n">
        <f aca="false">POISSON('Sample size'!$C$7,A1982*'Sample size'!$C$6,TRUE())</f>
        <v>9.61903638458579E-044</v>
      </c>
    </row>
    <row r="1983" customFormat="false" ht="15" hidden="false" customHeight="false" outlineLevel="0" collapsed="false">
      <c r="A1983" s="0" t="n">
        <v>1982</v>
      </c>
      <c r="B1983" s="0" t="n">
        <f aca="false">POISSON('Sample size'!$C$7,A1983*'Sample size'!$C$6,TRUE())</f>
        <v>9.149910444361E-044</v>
      </c>
    </row>
    <row r="1984" customFormat="false" ht="15" hidden="false" customHeight="false" outlineLevel="0" collapsed="false">
      <c r="A1984" s="0" t="n">
        <v>1983</v>
      </c>
      <c r="B1984" s="0" t="n">
        <f aca="false">POISSON('Sample size'!$C$7,A1984*'Sample size'!$C$6,TRUE())</f>
        <v>8.70366404622261E-044</v>
      </c>
    </row>
    <row r="1985" customFormat="false" ht="15" hidden="false" customHeight="false" outlineLevel="0" collapsed="false">
      <c r="A1985" s="0" t="n">
        <v>1984</v>
      </c>
      <c r="B1985" s="0" t="n">
        <f aca="false">POISSON('Sample size'!$C$7,A1985*'Sample size'!$C$6,TRUE())</f>
        <v>8.27918134173591E-044</v>
      </c>
    </row>
    <row r="1986" customFormat="false" ht="15" hidden="false" customHeight="false" outlineLevel="0" collapsed="false">
      <c r="A1986" s="0" t="n">
        <v>1985</v>
      </c>
      <c r="B1986" s="0" t="n">
        <f aca="false">POISSON('Sample size'!$C$7,A1986*'Sample size'!$C$6,TRUE())</f>
        <v>7.87540090303652E-044</v>
      </c>
    </row>
    <row r="1987" customFormat="false" ht="15" hidden="false" customHeight="false" outlineLevel="0" collapsed="false">
      <c r="A1987" s="0" t="n">
        <v>1986</v>
      </c>
      <c r="B1987" s="0" t="n">
        <f aca="false">POISSON('Sample size'!$C$7,A1987*'Sample size'!$C$6,TRUE())</f>
        <v>7.49131306870775E-044</v>
      </c>
    </row>
    <row r="1988" customFormat="false" ht="15" hidden="false" customHeight="false" outlineLevel="0" collapsed="false">
      <c r="A1988" s="0" t="n">
        <v>1987</v>
      </c>
      <c r="B1988" s="0" t="n">
        <f aca="false">POISSON('Sample size'!$C$7,A1988*'Sample size'!$C$6,TRUE())</f>
        <v>7.12595741910157E-044</v>
      </c>
    </row>
    <row r="1989" customFormat="false" ht="15" hidden="false" customHeight="false" outlineLevel="0" collapsed="false">
      <c r="A1989" s="0" t="n">
        <v>1988</v>
      </c>
      <c r="B1989" s="0" t="n">
        <f aca="false">POISSON('Sample size'!$C$7,A1989*'Sample size'!$C$6,TRUE())</f>
        <v>6.7784203747886E-044</v>
      </c>
    </row>
    <row r="1990" customFormat="false" ht="15" hidden="false" customHeight="false" outlineLevel="0" collapsed="false">
      <c r="A1990" s="0" t="n">
        <v>1989</v>
      </c>
      <c r="B1990" s="0" t="n">
        <f aca="false">POISSON('Sample size'!$C$7,A1990*'Sample size'!$C$6,TRUE())</f>
        <v>6.44783291213409E-044</v>
      </c>
    </row>
    <row r="1991" customFormat="false" ht="15" hidden="false" customHeight="false" outlineLevel="0" collapsed="false">
      <c r="A1991" s="0" t="n">
        <v>1990</v>
      </c>
      <c r="B1991" s="0" t="n">
        <f aca="false">POISSON('Sample size'!$C$7,A1991*'Sample size'!$C$6,TRUE())</f>
        <v>6.13336839028609E-044</v>
      </c>
    </row>
    <row r="1992" customFormat="false" ht="15" hidden="false" customHeight="false" outlineLevel="0" collapsed="false">
      <c r="A1992" s="0" t="n">
        <v>1991</v>
      </c>
      <c r="B1992" s="0" t="n">
        <f aca="false">POISSON('Sample size'!$C$7,A1992*'Sample size'!$C$6,TRUE())</f>
        <v>5.83424048414264E-044</v>
      </c>
    </row>
    <row r="1993" customFormat="false" ht="15" hidden="false" customHeight="false" outlineLevel="0" collapsed="false">
      <c r="A1993" s="0" t="n">
        <v>1992</v>
      </c>
      <c r="B1993" s="0" t="n">
        <f aca="false">POISSON('Sample size'!$C$7,A1993*'Sample size'!$C$6,TRUE())</f>
        <v>5.54970121812979E-044</v>
      </c>
    </row>
    <row r="1994" customFormat="false" ht="15" hidden="false" customHeight="false" outlineLevel="0" collapsed="false">
      <c r="A1994" s="0" t="n">
        <v>1993</v>
      </c>
      <c r="B1994" s="0" t="n">
        <f aca="false">POISSON('Sample size'!$C$7,A1994*'Sample size'!$C$6,TRUE())</f>
        <v>5.27903909587253E-044</v>
      </c>
    </row>
    <row r="1995" customFormat="false" ht="15" hidden="false" customHeight="false" outlineLevel="0" collapsed="false">
      <c r="A1995" s="0" t="n">
        <v>1994</v>
      </c>
      <c r="B1995" s="0" t="n">
        <f aca="false">POISSON('Sample size'!$C$7,A1995*'Sample size'!$C$6,TRUE())</f>
        <v>5.02157732108361E-044</v>
      </c>
    </row>
    <row r="1996" customFormat="false" ht="15" hidden="false" customHeight="false" outlineLevel="0" collapsed="false">
      <c r="A1996" s="0" t="n">
        <v>1995</v>
      </c>
      <c r="B1996" s="0" t="n">
        <f aca="false">POISSON('Sample size'!$C$7,A1996*'Sample size'!$C$6,TRUE())</f>
        <v>4.77667210522021E-044</v>
      </c>
    </row>
    <row r="1997" customFormat="false" ht="15" hidden="false" customHeight="false" outlineLevel="0" collapsed="false">
      <c r="A1997" s="0" t="n">
        <v>1996</v>
      </c>
      <c r="B1997" s="0" t="n">
        <f aca="false">POISSON('Sample size'!$C$7,A1997*'Sample size'!$C$6,TRUE())</f>
        <v>4.54371105767718E-044</v>
      </c>
    </row>
    <row r="1998" customFormat="false" ht="15" hidden="false" customHeight="false" outlineLevel="0" collapsed="false">
      <c r="A1998" s="0" t="n">
        <v>1997</v>
      </c>
      <c r="B1998" s="0" t="n">
        <f aca="false">POISSON('Sample size'!$C$7,A1998*'Sample size'!$C$6,TRUE())</f>
        <v>4.32211165449181E-044</v>
      </c>
    </row>
    <row r="1999" customFormat="false" ht="15" hidden="false" customHeight="false" outlineLevel="0" collapsed="false">
      <c r="A1999" s="0" t="n">
        <v>1998</v>
      </c>
      <c r="B1999" s="0" t="n">
        <f aca="false">POISSON('Sample size'!$C$7,A1999*'Sample size'!$C$6,TRUE())</f>
        <v>4.11131978173009E-044</v>
      </c>
    </row>
    <row r="2000" customFormat="false" ht="15" hidden="false" customHeight="false" outlineLevel="0" collapsed="false">
      <c r="A2000" s="0" t="n">
        <v>1999</v>
      </c>
      <c r="B2000" s="0" t="n">
        <f aca="false">POISSON('Sample size'!$C$7,A2000*'Sample size'!$C$6,TRUE())</f>
        <v>3.91080834991352E-044</v>
      </c>
    </row>
    <row r="2001" customFormat="false" ht="15" hidden="false" customHeight="false" outlineLevel="0" collapsed="false">
      <c r="A2001" s="0" t="n">
        <v>2000</v>
      </c>
      <c r="B2001" s="0" t="n">
        <f aca="false">POISSON('Sample size'!$C$7,A2001*'Sample size'!$C$6,TRUE())</f>
        <v>3.72007597602084E-044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2026-10-17T18:54:30Z</dcterms:created>
  <dc:creator>openpyxl</dc:creator>
  <dc:description/>
  <dc:language>en-US</dc:language>
  <cp:lastModifiedBy/>
  <dcterms:modified xsi:type="dcterms:W3CDTF">2026-10-17T18:54:30Z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